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605" windowHeight="9465" firstSheet="2" activeTab="3"/>
  </bookViews>
  <sheets>
    <sheet name="MAC Data Poll - No Pending Data" sheetId="1" r:id="rId1"/>
    <sheet name="MAC Data Poll - Pending Data" sheetId="2" r:id="rId2"/>
    <sheet name="Operations 3 4 ETC" sheetId="3" r:id="rId3"/>
    <sheet name="Battert Life Calculator" sheetId="4" r:id="rId4"/>
  </sheets>
  <definedNames>
    <definedName name="_Toc336273445" localSheetId="2">'Operations 3 4 ETC'!$C$25</definedName>
  </definedNames>
  <calcPr calcId="125725"/>
</workbook>
</file>

<file path=xl/calcChain.xml><?xml version="1.0" encoding="utf-8"?>
<calcChain xmlns="http://schemas.openxmlformats.org/spreadsheetml/2006/main">
  <c r="B12" i="4"/>
  <c r="M35" i="3"/>
  <c r="M34"/>
  <c r="N34" s="1"/>
  <c r="L34" l="1"/>
  <c r="N31"/>
  <c r="L31"/>
  <c r="F28" i="1"/>
  <c r="F27"/>
  <c r="H7" i="3"/>
  <c r="H8"/>
  <c r="F7"/>
  <c r="F8"/>
  <c r="L23" i="2"/>
  <c r="N23" s="1"/>
  <c r="L24"/>
  <c r="N24" s="1"/>
  <c r="L25"/>
  <c r="N25" s="1"/>
  <c r="L26"/>
  <c r="L27"/>
  <c r="L28"/>
  <c r="N28" s="1"/>
  <c r="L29"/>
  <c r="L30"/>
  <c r="L31"/>
  <c r="N31" s="1"/>
  <c r="L32"/>
  <c r="N32" s="1"/>
  <c r="L33"/>
  <c r="L34"/>
  <c r="L35"/>
  <c r="N35" s="1"/>
  <c r="L36"/>
  <c r="N36" s="1"/>
  <c r="L37"/>
  <c r="N37" s="1"/>
  <c r="L38"/>
  <c r="L39"/>
  <c r="N39" s="1"/>
  <c r="L40"/>
  <c r="N40" s="1"/>
  <c r="L41"/>
  <c r="L42"/>
  <c r="L43"/>
  <c r="L44"/>
  <c r="N44" s="1"/>
  <c r="L45"/>
  <c r="L46"/>
  <c r="L47"/>
  <c r="N47" s="1"/>
  <c r="N29"/>
  <c r="N30"/>
  <c r="N34"/>
  <c r="N41"/>
  <c r="N42"/>
  <c r="N43"/>
  <c r="N45"/>
  <c r="L22" l="1"/>
  <c r="C66" i="1" l="1"/>
  <c r="G37" l="1"/>
  <c r="E37"/>
  <c r="E36"/>
  <c r="E24" l="1"/>
  <c r="H12" i="4"/>
  <c r="D12" l="1"/>
  <c r="C12"/>
  <c r="C73" i="2"/>
  <c r="M26" s="1"/>
  <c r="L46" i="3"/>
  <c r="N46" s="1"/>
  <c r="L45"/>
  <c r="L44"/>
  <c r="N44" s="1"/>
  <c r="L43"/>
  <c r="N43" s="1"/>
  <c r="L42"/>
  <c r="N42" s="1"/>
  <c r="L41"/>
  <c r="N41" s="1"/>
  <c r="L40"/>
  <c r="L39"/>
  <c r="N39" s="1"/>
  <c r="L38"/>
  <c r="N38" s="1"/>
  <c r="L37"/>
  <c r="N37" s="1"/>
  <c r="L36"/>
  <c r="N36" s="1"/>
  <c r="L35"/>
  <c r="L33"/>
  <c r="L32"/>
  <c r="N32" s="1"/>
  <c r="L30"/>
  <c r="N30" s="1"/>
  <c r="F20"/>
  <c r="H20" s="1"/>
  <c r="F19"/>
  <c r="F18"/>
  <c r="H18" s="1"/>
  <c r="F17"/>
  <c r="H17" s="1"/>
  <c r="F16"/>
  <c r="H16" s="1"/>
  <c r="F15"/>
  <c r="H15" s="1"/>
  <c r="F14"/>
  <c r="H14" s="1"/>
  <c r="F13"/>
  <c r="H13" s="1"/>
  <c r="F12"/>
  <c r="H12" s="1"/>
  <c r="F11"/>
  <c r="F10"/>
  <c r="F9"/>
  <c r="H9" s="1"/>
  <c r="F6"/>
  <c r="H6" s="1"/>
  <c r="D73" i="2"/>
  <c r="M27" s="1"/>
  <c r="N27" s="1"/>
  <c r="E73"/>
  <c r="F73"/>
  <c r="M38" s="1"/>
  <c r="N38" s="1"/>
  <c r="G73"/>
  <c r="M46" s="1"/>
  <c r="N46" s="1"/>
  <c r="E23" i="1"/>
  <c r="N22" i="2"/>
  <c r="G11" i="3"/>
  <c r="D66" i="1"/>
  <c r="B66"/>
  <c r="G10" i="3" s="1"/>
  <c r="G24" i="1"/>
  <c r="E25"/>
  <c r="E26"/>
  <c r="E27"/>
  <c r="G27" s="1"/>
  <c r="E28"/>
  <c r="G28" s="1"/>
  <c r="E29"/>
  <c r="G29" s="1"/>
  <c r="E30"/>
  <c r="G30" s="1"/>
  <c r="E31"/>
  <c r="G31" s="1"/>
  <c r="E32"/>
  <c r="G32" s="1"/>
  <c r="E33"/>
  <c r="G33" s="1"/>
  <c r="E34"/>
  <c r="E35"/>
  <c r="G35" s="1"/>
  <c r="M40" i="3" l="1"/>
  <c r="N40" s="1"/>
  <c r="M33" i="2"/>
  <c r="N33" s="1"/>
  <c r="N49" s="1"/>
  <c r="N26"/>
  <c r="M49"/>
  <c r="G19" i="3"/>
  <c r="H19" s="1"/>
  <c r="F36" i="1"/>
  <c r="G36" s="1"/>
  <c r="N33" i="3"/>
  <c r="M45"/>
  <c r="N45" s="1"/>
  <c r="G25" i="1"/>
  <c r="N35" i="3"/>
  <c r="H11"/>
  <c r="H10"/>
  <c r="G34" i="1"/>
  <c r="G26"/>
  <c r="F39" l="1"/>
  <c r="G22" i="3"/>
  <c r="M48"/>
  <c r="N48"/>
  <c r="G12" i="4" s="1"/>
  <c r="H22" i="3"/>
  <c r="F12" i="4" s="1"/>
  <c r="G39" i="1"/>
  <c r="E12" i="4" s="1"/>
  <c r="B15" l="1"/>
  <c r="C15" s="1"/>
  <c r="D15" s="1"/>
  <c r="E15" l="1"/>
</calcChain>
</file>

<file path=xl/sharedStrings.xml><?xml version="1.0" encoding="utf-8"?>
<sst xmlns="http://schemas.openxmlformats.org/spreadsheetml/2006/main" count="237" uniqueCount="120">
  <si>
    <t xml:space="preserve">Operation 1 </t>
  </si>
  <si>
    <t>Section</t>
  </si>
  <si>
    <t>State Description</t>
  </si>
  <si>
    <t>Voltage (mV)</t>
  </si>
  <si>
    <t>Current (mA)</t>
  </si>
  <si>
    <t>Time (ms)</t>
  </si>
  <si>
    <t>Power (mA*ms)</t>
  </si>
  <si>
    <t>Before 0</t>
  </si>
  <si>
    <t>Power Mode 2</t>
  </si>
  <si>
    <t>Point 0 to 1</t>
  </si>
  <si>
    <t>Point 1 to 2</t>
  </si>
  <si>
    <t>Point 2 to 3</t>
  </si>
  <si>
    <t>MCU running on 8 MHz clock</t>
  </si>
  <si>
    <t>Point 3 to 4</t>
  </si>
  <si>
    <t>CMSA/CA algorithm. Radio in RX mode</t>
  </si>
  <si>
    <t>Point 4 to 5</t>
  </si>
  <si>
    <t>Switch from RX to TX</t>
  </si>
  <si>
    <t>Point 5 to 6</t>
  </si>
  <si>
    <t>Point 6 to 7</t>
  </si>
  <si>
    <t>Switch from TX to RX</t>
  </si>
  <si>
    <t>Point 7 to 8</t>
  </si>
  <si>
    <t>Reception of MAC Acknowledgement from Coordinator</t>
  </si>
  <si>
    <t>Point 8 to 9</t>
  </si>
  <si>
    <t>Radio remaining in RX mode and processing the MAC ACK</t>
  </si>
  <si>
    <t>Point 9 to 10</t>
  </si>
  <si>
    <t>Point 10 to 11</t>
  </si>
  <si>
    <t>Point 11 to 12</t>
  </si>
  <si>
    <t>Point 12 to 13</t>
  </si>
  <si>
    <t>Point 13 to 14</t>
  </si>
  <si>
    <t>Point 14 to 15</t>
  </si>
  <si>
    <t>Point 15 to 16</t>
  </si>
  <si>
    <t>Total</t>
  </si>
  <si>
    <t>CSMA</t>
  </si>
  <si>
    <t>Radio/Code Processing</t>
  </si>
  <si>
    <t>MCU running on 8MHz</t>
  </si>
  <si>
    <t>MCU in active mode running on 8MHz</t>
  </si>
  <si>
    <t>MCU Wake Up from Sleep 32 MHz Clock</t>
  </si>
  <si>
    <t>Average</t>
  </si>
  <si>
    <t>Unit Operation Description</t>
  </si>
  <si>
    <t>Consumption</t>
  </si>
  <si>
    <t>(mA*ms)</t>
  </si>
  <si>
    <t xml:space="preserve">Transmitting MAC Data Request. Radio in TX mode </t>
  </si>
  <si>
    <t>Receiving MAC ACK from Coordinator</t>
  </si>
  <si>
    <t>Radio in RX mode (processing MAC ACK and then waiting for the packet)</t>
  </si>
  <si>
    <t>Transmitting MAC Acknowledgement. Radio in TX mode</t>
  </si>
  <si>
    <t>Point 16 to 17</t>
  </si>
  <si>
    <t>Point 17 to 18</t>
  </si>
  <si>
    <t>Point 18 to 19</t>
  </si>
  <si>
    <t>Point 19 to 20</t>
  </si>
  <si>
    <t>Point 20 to 21</t>
  </si>
  <si>
    <t>Point 21 to 22</t>
  </si>
  <si>
    <t>Operation 2</t>
  </si>
  <si>
    <t>Chapter 6 Mesurements Based on the Chapter 5 Measurements</t>
  </si>
  <si>
    <t>Operation 3  - Toggle Command TX</t>
  </si>
  <si>
    <t>8MHz Active Period</t>
  </si>
  <si>
    <t>MCU in 8MHz Active</t>
  </si>
  <si>
    <t>AVG</t>
  </si>
  <si>
    <t>Operation4 - Polling Followed by Default Response RX</t>
  </si>
  <si>
    <t>Usage Scenario</t>
  </si>
  <si>
    <t>Inputs</t>
  </si>
  <si>
    <t>Usage configurations</t>
  </si>
  <si>
    <t>Polling interval (sec)</t>
  </si>
  <si>
    <t># of toggle key presses
a day</t>
  </si>
  <si>
    <t>Battery capacity
(mAh)</t>
  </si>
  <si>
    <t>Calculated results</t>
  </si>
  <si>
    <t># of Operation1 executions
a day</t>
  </si>
  <si>
    <t># of Operation3 executions
a day</t>
  </si>
  <si>
    <t># of Operation4 executions
a day</t>
  </si>
  <si>
    <t>Operation1 current consumptioin
(mAms)</t>
  </si>
  <si>
    <t>Operation3 current consumption
(mAms)</t>
  </si>
  <si>
    <t>Operation4 current consumption
(mAms)</t>
  </si>
  <si>
    <t>Sleep(PM2) current consumption a day
(mAms)</t>
  </si>
  <si>
    <t>Total current consumption a day
(mAms)</t>
  </si>
  <si>
    <t>Total current consumption a day
(mAh)</t>
  </si>
  <si>
    <t>Average current consumption
(µA)</t>
  </si>
  <si>
    <t>Battery life
(years)</t>
  </si>
  <si>
    <t>Change this value to see the change in battery life</t>
  </si>
  <si>
    <t>Receiving Default Response command (Thoeritical time calculation based on 58 Byte default response packet)</t>
  </si>
  <si>
    <t>Packet TX - Send the Toggle Command (Time calculated thoeritically based on 54 Byte packet)</t>
  </si>
  <si>
    <t>SWRAxxx, Anxxx</t>
  </si>
  <si>
    <t>MCU running on 8 MHz</t>
  </si>
  <si>
    <t>After 15</t>
  </si>
  <si>
    <t>Peak 1</t>
  </si>
  <si>
    <t>Peak 2</t>
  </si>
  <si>
    <t>Point 22 to 23</t>
  </si>
  <si>
    <t>Point 23 to 24</t>
  </si>
  <si>
    <t>Point 24 to 25</t>
  </si>
  <si>
    <t>Point 25 to 26</t>
  </si>
  <si>
    <t>After 26</t>
  </si>
  <si>
    <t>CSMA-CA</t>
  </si>
  <si>
    <t>Transmit MAC Data Request</t>
  </si>
  <si>
    <t>RX Processing</t>
  </si>
  <si>
    <t>Transmit MAC ACK</t>
  </si>
  <si>
    <t>CPU on 8MHz Clock Processing the Toggle Command</t>
  </si>
  <si>
    <t>Transmit the ON OFF Default Response</t>
  </si>
  <si>
    <t>RX MAC ACK</t>
  </si>
  <si>
    <t>CPU on 8MHz Clock</t>
  </si>
  <si>
    <t>Sleep Mode 2</t>
  </si>
  <si>
    <t>peak 2</t>
  </si>
  <si>
    <t>MCU Wake Up From Sleep 32MHz Clock</t>
  </si>
  <si>
    <t>Wake up from Sleep Peak1</t>
  </si>
  <si>
    <t>Wake Up From Sleep Peak 2</t>
  </si>
  <si>
    <t>CSMA-CA Before sending the Mac Data Req</t>
  </si>
  <si>
    <t>Packet TX (Mac Data Req)</t>
  </si>
  <si>
    <t xml:space="preserve"> Wake Up From Sleep Peak 1</t>
  </si>
  <si>
    <t>MCU Clock Change to 8Mhz</t>
  </si>
  <si>
    <t>MCU Clock change to 8MHz</t>
  </si>
  <si>
    <t>CSMA-CA (before sending the MAC Data Req)</t>
  </si>
  <si>
    <t>Switch form TX to RX</t>
  </si>
  <si>
    <t>Radio Receiving the MAC ACK</t>
  </si>
  <si>
    <t>Radio in RX mode (processing MAC ACK and then waiting 
for the packet)</t>
  </si>
  <si>
    <t>Receiving Toggle command</t>
  </si>
  <si>
    <t>CPU Clock Change to 32MHz</t>
  </si>
  <si>
    <t>MCU Clock Change to 32MHz</t>
  </si>
  <si>
    <t>MCU Clock Change to 32Mhz</t>
  </si>
  <si>
    <t>Processing and Shut down</t>
  </si>
  <si>
    <t>Processing and shut down</t>
  </si>
  <si>
    <t>Radio in RX Mode</t>
  </si>
  <si>
    <t>* Operation1: Polling(Sending MAC Data Request and receiving MAC ACK with Frame Pending subfield of 0)
* Operation3: Sending Toggle command and receiving MAC ACK
* Operation4: Polling(Sending MAC Data Request and receiving MAC ACK with Frame Pending subfield of 1) and receiving Default Response command
* Operation1: Polling after QUEUED_POLL_RATE msec (this can be set to zero to further reduce the power consumption) after getting a data indication (in this case the default response command)</t>
  </si>
  <si>
    <t>After 18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</si>
</sst>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000"/>
    <numFmt numFmtId="166" formatCode="0.000"/>
  </numFmts>
  <fonts count="1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10">
    <xf numFmtId="0" fontId="0" fillId="0" borderId="0" xfId="0"/>
    <xf numFmtId="0" fontId="0" fillId="0" borderId="4" xfId="0" applyBorder="1"/>
    <xf numFmtId="0" fontId="0" fillId="0" borderId="4" xfId="0" applyFill="1" applyBorder="1"/>
    <xf numFmtId="0" fontId="0" fillId="8" borderId="0" xfId="0" applyFill="1"/>
    <xf numFmtId="0" fontId="8" fillId="8" borderId="21" xfId="0" applyFont="1" applyFill="1" applyBorder="1" applyAlignment="1">
      <alignment horizontal="center" wrapText="1"/>
    </xf>
    <xf numFmtId="0" fontId="8" fillId="8" borderId="23" xfId="0" applyFont="1" applyFill="1" applyBorder="1" applyAlignment="1">
      <alignment horizontal="center" wrapText="1"/>
    </xf>
    <xf numFmtId="0" fontId="9" fillId="8" borderId="18" xfId="0" applyFont="1" applyFill="1" applyBorder="1" applyAlignment="1">
      <alignment horizontal="center" wrapText="1"/>
    </xf>
    <xf numFmtId="0" fontId="9" fillId="8" borderId="26" xfId="0" applyFont="1" applyFill="1" applyBorder="1" applyAlignment="1">
      <alignment horizontal="center" wrapText="1"/>
    </xf>
    <xf numFmtId="0" fontId="0" fillId="8" borderId="0" xfId="0" applyFill="1" applyBorder="1"/>
    <xf numFmtId="0" fontId="5" fillId="8" borderId="1" xfId="0" applyFont="1" applyFill="1" applyBorder="1" applyAlignment="1">
      <alignment horizontal="center"/>
    </xf>
    <xf numFmtId="0" fontId="5" fillId="8" borderId="36" xfId="0" applyFont="1" applyFill="1" applyBorder="1" applyAlignment="1">
      <alignment horizontal="center"/>
    </xf>
    <xf numFmtId="0" fontId="5" fillId="8" borderId="38" xfId="0" applyFont="1" applyFill="1" applyBorder="1" applyAlignment="1">
      <alignment horizontal="center"/>
    </xf>
    <xf numFmtId="0" fontId="5" fillId="8" borderId="15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3" xfId="0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4" fillId="8" borderId="0" xfId="0" applyFont="1" applyFill="1"/>
    <xf numFmtId="0" fontId="0" fillId="8" borderId="13" xfId="0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4" fillId="8" borderId="13" xfId="0" applyFont="1" applyFill="1" applyBorder="1" applyAlignment="1">
      <alignment horizontal="center"/>
    </xf>
    <xf numFmtId="0" fontId="4" fillId="8" borderId="0" xfId="0" applyFont="1" applyFill="1" applyBorder="1"/>
    <xf numFmtId="0" fontId="0" fillId="8" borderId="0" xfId="0" applyFill="1" applyAlignment="1">
      <alignment horizontal="center"/>
    </xf>
    <xf numFmtId="0" fontId="9" fillId="8" borderId="23" xfId="0" applyFont="1" applyFill="1" applyBorder="1" applyAlignment="1">
      <alignment horizontal="center" wrapText="1"/>
    </xf>
    <xf numFmtId="0" fontId="9" fillId="8" borderId="0" xfId="0" applyFont="1" applyFill="1" applyBorder="1" applyAlignment="1">
      <alignment horizontal="center" wrapText="1"/>
    </xf>
    <xf numFmtId="0" fontId="4" fillId="8" borderId="0" xfId="0" applyFont="1" applyFill="1" applyAlignment="1">
      <alignment horizontal="center"/>
    </xf>
    <xf numFmtId="0" fontId="0" fillId="8" borderId="9" xfId="0" applyFill="1" applyBorder="1"/>
    <xf numFmtId="0" fontId="0" fillId="8" borderId="2" xfId="0" applyFill="1" applyBorder="1"/>
    <xf numFmtId="0" fontId="4" fillId="8" borderId="39" xfId="0" applyFont="1" applyFill="1" applyBorder="1" applyAlignment="1">
      <alignment horizontal="center"/>
    </xf>
    <xf numFmtId="0" fontId="0" fillId="8" borderId="1" xfId="0" applyFill="1" applyBorder="1"/>
    <xf numFmtId="0" fontId="4" fillId="8" borderId="1" xfId="0" applyFont="1" applyFill="1" applyBorder="1"/>
    <xf numFmtId="0" fontId="9" fillId="8" borderId="3" xfId="0" applyFont="1" applyFill="1" applyBorder="1" applyAlignment="1">
      <alignment horizontal="center" wrapText="1"/>
    </xf>
    <xf numFmtId="0" fontId="0" fillId="8" borderId="14" xfId="0" applyFill="1" applyBorder="1" applyAlignment="1">
      <alignment horizontal="center"/>
    </xf>
    <xf numFmtId="0" fontId="9" fillId="8" borderId="1" xfId="0" applyFont="1" applyFill="1" applyBorder="1" applyAlignment="1">
      <alignment horizontal="center" wrapText="1"/>
    </xf>
    <xf numFmtId="0" fontId="9" fillId="8" borderId="16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9" fillId="8" borderId="22" xfId="0" applyFont="1" applyFill="1" applyBorder="1" applyAlignment="1">
      <alignment horizontal="center" wrapText="1"/>
    </xf>
    <xf numFmtId="0" fontId="8" fillId="8" borderId="0" xfId="0" applyFont="1" applyFill="1" applyBorder="1" applyAlignment="1">
      <alignment horizontal="center" wrapText="1"/>
    </xf>
    <xf numFmtId="0" fontId="9" fillId="9" borderId="22" xfId="0" applyFont="1" applyFill="1" applyBorder="1" applyAlignment="1">
      <alignment horizontal="center" wrapText="1"/>
    </xf>
    <xf numFmtId="0" fontId="9" fillId="6" borderId="22" xfId="0" applyFont="1" applyFill="1" applyBorder="1" applyAlignment="1">
      <alignment horizontal="center" wrapText="1"/>
    </xf>
    <xf numFmtId="0" fontId="9" fillId="5" borderId="22" xfId="0" applyFont="1" applyFill="1" applyBorder="1" applyAlignment="1">
      <alignment horizontal="center" wrapText="1"/>
    </xf>
    <xf numFmtId="0" fontId="9" fillId="7" borderId="22" xfId="0" applyFont="1" applyFill="1" applyBorder="1" applyAlignment="1">
      <alignment horizontal="center" wrapText="1"/>
    </xf>
    <xf numFmtId="0" fontId="9" fillId="8" borderId="24" xfId="0" applyFont="1" applyFill="1" applyBorder="1" applyAlignment="1">
      <alignment horizontal="center" wrapText="1"/>
    </xf>
    <xf numFmtId="0" fontId="9" fillId="8" borderId="41" xfId="0" applyFont="1" applyFill="1" applyBorder="1" applyAlignment="1">
      <alignment horizontal="center" wrapText="1"/>
    </xf>
    <xf numFmtId="0" fontId="9" fillId="8" borderId="39" xfId="0" applyFont="1" applyFill="1" applyBorder="1" applyAlignment="1">
      <alignment horizontal="center" wrapText="1"/>
    </xf>
    <xf numFmtId="0" fontId="2" fillId="3" borderId="1" xfId="2" applyBorder="1" applyAlignment="1">
      <alignment horizontal="center"/>
    </xf>
    <xf numFmtId="0" fontId="1" fillId="2" borderId="1" xfId="1" applyBorder="1" applyAlignment="1">
      <alignment horizontal="center"/>
    </xf>
    <xf numFmtId="0" fontId="3" fillId="4" borderId="0" xfId="3" applyBorder="1" applyAlignment="1">
      <alignment horizontal="center"/>
    </xf>
    <xf numFmtId="0" fontId="8" fillId="8" borderId="0" xfId="0" applyFont="1" applyFill="1" applyBorder="1" applyAlignment="1"/>
    <xf numFmtId="0" fontId="9" fillId="8" borderId="0" xfId="0" applyFont="1" applyFill="1" applyBorder="1" applyAlignment="1"/>
    <xf numFmtId="0" fontId="9" fillId="8" borderId="0" xfId="0" applyFont="1" applyFill="1" applyBorder="1" applyAlignment="1">
      <alignment horizontal="right" wrapText="1"/>
    </xf>
    <xf numFmtId="0" fontId="6" fillId="8" borderId="0" xfId="0" applyFont="1" applyFill="1" applyBorder="1" applyAlignment="1">
      <alignment wrapText="1"/>
    </xf>
    <xf numFmtId="0" fontId="8" fillId="8" borderId="0" xfId="0" applyFont="1" applyFill="1" applyBorder="1" applyAlignment="1">
      <alignment horizontal="right" wrapText="1"/>
    </xf>
    <xf numFmtId="0" fontId="9" fillId="8" borderId="42" xfId="0" applyFont="1" applyFill="1" applyBorder="1" applyAlignment="1">
      <alignment horizontal="center" wrapText="1"/>
    </xf>
    <xf numFmtId="0" fontId="0" fillId="8" borderId="10" xfId="0" applyFill="1" applyBorder="1"/>
    <xf numFmtId="0" fontId="11" fillId="10" borderId="5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top" wrapText="1"/>
    </xf>
    <xf numFmtId="0" fontId="12" fillId="12" borderId="37" xfId="0" applyFont="1" applyFill="1" applyBorder="1" applyAlignment="1">
      <alignment horizontal="center" vertical="top" wrapText="1"/>
    </xf>
    <xf numFmtId="0" fontId="12" fillId="12" borderId="11" xfId="0" applyFont="1" applyFill="1" applyBorder="1" applyAlignment="1">
      <alignment horizontal="center" vertical="top" wrapText="1"/>
    </xf>
    <xf numFmtId="0" fontId="0" fillId="0" borderId="4" xfId="0" applyNumberFormat="1" applyFill="1" applyBorder="1" applyAlignment="1"/>
    <xf numFmtId="164" fontId="0" fillId="0" borderId="4" xfId="0" applyNumberFormat="1" applyBorder="1"/>
    <xf numFmtId="0" fontId="12" fillId="13" borderId="4" xfId="0" applyFont="1" applyFill="1" applyBorder="1" applyAlignment="1">
      <alignment horizontal="center" vertical="top" wrapText="1"/>
    </xf>
    <xf numFmtId="0" fontId="5" fillId="14" borderId="4" xfId="0" applyFont="1" applyFill="1" applyBorder="1"/>
    <xf numFmtId="166" fontId="5" fillId="14" borderId="4" xfId="0" applyNumberFormat="1" applyFont="1" applyFill="1" applyBorder="1"/>
    <xf numFmtId="165" fontId="5" fillId="14" borderId="4" xfId="0" applyNumberFormat="1" applyFont="1" applyFill="1" applyBorder="1"/>
    <xf numFmtId="0" fontId="0" fillId="0" borderId="4" xfId="0" quotePrefix="1" applyBorder="1"/>
    <xf numFmtId="0" fontId="11" fillId="8" borderId="0" xfId="0" applyFont="1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0" xfId="0" applyFill="1" applyAlignment="1"/>
    <xf numFmtId="0" fontId="0" fillId="8" borderId="0" xfId="0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0" fillId="8" borderId="0" xfId="0" applyFill="1" applyBorder="1" applyAlignment="1">
      <alignment horizontal="left" indent="1"/>
    </xf>
    <xf numFmtId="0" fontId="0" fillId="8" borderId="45" xfId="0" applyFill="1" applyBorder="1" applyAlignment="1">
      <alignment horizontal="left" indent="1"/>
    </xf>
    <xf numFmtId="0" fontId="0" fillId="8" borderId="45" xfId="0" applyFill="1" applyBorder="1"/>
    <xf numFmtId="1" fontId="0" fillId="8" borderId="45" xfId="0" applyNumberFormat="1" applyFill="1" applyBorder="1"/>
    <xf numFmtId="165" fontId="5" fillId="8" borderId="0" xfId="0" applyNumberFormat="1" applyFont="1" applyFill="1" applyBorder="1"/>
    <xf numFmtId="0" fontId="11" fillId="8" borderId="0" xfId="0" applyFont="1" applyFill="1"/>
    <xf numFmtId="2" fontId="5" fillId="8" borderId="0" xfId="0" applyNumberFormat="1" applyFont="1" applyFill="1" applyBorder="1"/>
    <xf numFmtId="0" fontId="0" fillId="8" borderId="1" xfId="0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40" xfId="0" applyFont="1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/>
    </xf>
    <xf numFmtId="0" fontId="0" fillId="11" borderId="44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5" fillId="8" borderId="36" xfId="0" applyFont="1" applyFill="1" applyBorder="1" applyAlignment="1">
      <alignment horizontal="center" wrapText="1"/>
    </xf>
    <xf numFmtId="0" fontId="5" fillId="8" borderId="38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0" fontId="5" fillId="8" borderId="15" xfId="0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4" fillId="8" borderId="22" xfId="0" applyFont="1" applyFill="1" applyBorder="1" applyAlignment="1">
      <alignment horizontal="center" wrapText="1"/>
    </xf>
    <xf numFmtId="0" fontId="9" fillId="8" borderId="23" xfId="0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/>
    </xf>
    <xf numFmtId="0" fontId="13" fillId="8" borderId="1" xfId="2" applyFont="1" applyFill="1" applyBorder="1" applyAlignment="1">
      <alignment horizontal="center"/>
    </xf>
    <xf numFmtId="0" fontId="13" fillId="8" borderId="1" xfId="1" applyFont="1" applyFill="1" applyBorder="1" applyAlignment="1">
      <alignment horizontal="center"/>
    </xf>
    <xf numFmtId="0" fontId="13" fillId="8" borderId="0" xfId="0" applyFont="1" applyFill="1" applyBorder="1" applyAlignment="1">
      <alignment horizontal="center"/>
    </xf>
    <xf numFmtId="0" fontId="13" fillId="8" borderId="0" xfId="3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13" fillId="17" borderId="1" xfId="0" applyFont="1" applyFill="1" applyBorder="1" applyAlignment="1">
      <alignment horizontal="center"/>
    </xf>
    <xf numFmtId="0" fontId="1" fillId="17" borderId="1" xfId="1" applyFill="1" applyBorder="1" applyAlignment="1">
      <alignment horizontal="center"/>
    </xf>
    <xf numFmtId="0" fontId="13" fillId="18" borderId="1" xfId="0" applyFont="1" applyFill="1" applyBorder="1" applyAlignment="1">
      <alignment horizontal="center"/>
    </xf>
    <xf numFmtId="0" fontId="2" fillId="18" borderId="1" xfId="2" applyFill="1" applyBorder="1" applyAlignment="1">
      <alignment horizontal="center"/>
    </xf>
    <xf numFmtId="0" fontId="13" fillId="5" borderId="13" xfId="0" applyFont="1" applyFill="1" applyBorder="1" applyAlignment="1">
      <alignment horizontal="center"/>
    </xf>
    <xf numFmtId="0" fontId="3" fillId="5" borderId="1" xfId="3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4" fillId="8" borderId="21" xfId="0" applyFont="1" applyFill="1" applyBorder="1" applyAlignment="1">
      <alignment horizontal="center" wrapText="1"/>
    </xf>
    <xf numFmtId="0" fontId="4" fillId="8" borderId="23" xfId="0" applyFont="1" applyFill="1" applyBorder="1" applyAlignment="1">
      <alignment horizontal="center" wrapText="1"/>
    </xf>
    <xf numFmtId="0" fontId="0" fillId="8" borderId="18" xfId="0" applyFont="1" applyFill="1" applyBorder="1" applyAlignment="1">
      <alignment horizontal="center" wrapText="1"/>
    </xf>
    <xf numFmtId="0" fontId="0" fillId="8" borderId="23" xfId="0" applyFont="1" applyFill="1" applyBorder="1" applyAlignment="1">
      <alignment horizontal="center" wrapText="1"/>
    </xf>
    <xf numFmtId="0" fontId="0" fillId="8" borderId="24" xfId="0" applyFont="1" applyFill="1" applyBorder="1" applyAlignment="1">
      <alignment horizontal="center" wrapText="1"/>
    </xf>
    <xf numFmtId="0" fontId="0" fillId="8" borderId="22" xfId="0" applyFont="1" applyFill="1" applyBorder="1" applyAlignment="1">
      <alignment horizontal="center" wrapText="1"/>
    </xf>
    <xf numFmtId="0" fontId="0" fillId="8" borderId="40" xfId="0" applyFont="1" applyFill="1" applyBorder="1" applyAlignment="1">
      <alignment horizontal="center" wrapText="1"/>
    </xf>
    <xf numFmtId="0" fontId="0" fillId="15" borderId="22" xfId="0" applyFont="1" applyFill="1" applyBorder="1" applyAlignment="1">
      <alignment horizontal="center" wrapText="1"/>
    </xf>
    <xf numFmtId="0" fontId="0" fillId="6" borderId="22" xfId="0" applyFont="1" applyFill="1" applyBorder="1" applyAlignment="1">
      <alignment horizontal="center" wrapText="1"/>
    </xf>
    <xf numFmtId="0" fontId="0" fillId="8" borderId="26" xfId="0" applyFont="1" applyFill="1" applyBorder="1" applyAlignment="1">
      <alignment horizontal="center" wrapText="1"/>
    </xf>
    <xf numFmtId="0" fontId="0" fillId="5" borderId="22" xfId="0" applyFont="1" applyFill="1" applyBorder="1" applyAlignment="1">
      <alignment horizontal="center" wrapText="1"/>
    </xf>
    <xf numFmtId="0" fontId="0" fillId="17" borderId="22" xfId="0" applyFont="1" applyFill="1" applyBorder="1" applyAlignment="1">
      <alignment horizontal="center" wrapText="1"/>
    </xf>
    <xf numFmtId="0" fontId="0" fillId="8" borderId="49" xfId="0" applyFont="1" applyFill="1" applyBorder="1" applyAlignment="1">
      <alignment horizontal="center" wrapText="1"/>
    </xf>
    <xf numFmtId="0" fontId="0" fillId="8" borderId="0" xfId="0" applyFont="1" applyFill="1" applyBorder="1" applyAlignment="1">
      <alignment horizontal="center" wrapText="1"/>
    </xf>
    <xf numFmtId="0" fontId="0" fillId="8" borderId="50" xfId="0" applyFont="1" applyFill="1" applyBorder="1" applyAlignment="1">
      <alignment horizontal="center" wrapText="1"/>
    </xf>
    <xf numFmtId="0" fontId="0" fillId="8" borderId="51" xfId="0" applyFont="1" applyFill="1" applyBorder="1" applyAlignment="1">
      <alignment horizontal="center" wrapText="1"/>
    </xf>
    <xf numFmtId="0" fontId="0" fillId="8" borderId="52" xfId="0" applyFont="1" applyFill="1" applyBorder="1" applyAlignment="1">
      <alignment horizontal="center" wrapText="1"/>
    </xf>
    <xf numFmtId="0" fontId="0" fillId="8" borderId="53" xfId="0" applyFont="1" applyFill="1" applyBorder="1" applyAlignment="1">
      <alignment horizontal="center" wrapText="1"/>
    </xf>
    <xf numFmtId="0" fontId="0" fillId="16" borderId="54" xfId="0" applyFont="1" applyFill="1" applyBorder="1" applyAlignment="1">
      <alignment horizontal="center" wrapText="1"/>
    </xf>
    <xf numFmtId="0" fontId="0" fillId="8" borderId="54" xfId="0" applyFont="1" applyFill="1" applyBorder="1" applyAlignment="1">
      <alignment horizontal="center" wrapText="1"/>
    </xf>
    <xf numFmtId="0" fontId="0" fillId="8" borderId="12" xfId="0" applyFont="1" applyFill="1" applyBorder="1" applyAlignment="1">
      <alignment horizontal="center" wrapText="1"/>
    </xf>
    <xf numFmtId="0" fontId="0" fillId="8" borderId="55" xfId="0" applyFont="1" applyFill="1" applyBorder="1" applyAlignment="1">
      <alignment horizontal="center" wrapText="1"/>
    </xf>
    <xf numFmtId="0" fontId="0" fillId="8" borderId="14" xfId="0" applyFont="1" applyFill="1" applyBorder="1" applyAlignment="1">
      <alignment horizontal="center" wrapText="1"/>
    </xf>
    <xf numFmtId="0" fontId="0" fillId="8" borderId="0" xfId="0" applyFont="1" applyFill="1" applyAlignment="1">
      <alignment horizontal="center" wrapText="1"/>
    </xf>
    <xf numFmtId="0" fontId="15" fillId="8" borderId="0" xfId="0" applyFont="1" applyFill="1" applyAlignment="1">
      <alignment horizontal="center"/>
    </xf>
    <xf numFmtId="0" fontId="4" fillId="8" borderId="17" xfId="0" applyFont="1" applyFill="1" applyBorder="1" applyAlignment="1">
      <alignment horizontal="center" wrapText="1"/>
    </xf>
    <xf numFmtId="0" fontId="4" fillId="8" borderId="18" xfId="0" applyFont="1" applyFill="1" applyBorder="1" applyAlignment="1">
      <alignment horizontal="center" wrapText="1"/>
    </xf>
    <xf numFmtId="0" fontId="0" fillId="8" borderId="27" xfId="0" applyFont="1" applyFill="1" applyBorder="1" applyAlignment="1">
      <alignment horizontal="center" wrapText="1"/>
    </xf>
    <xf numFmtId="0" fontId="0" fillId="8" borderId="28" xfId="0" applyFont="1" applyFill="1" applyBorder="1" applyAlignment="1">
      <alignment horizontal="center" wrapText="1"/>
    </xf>
    <xf numFmtId="0" fontId="0" fillId="8" borderId="19" xfId="0" applyFont="1" applyFill="1" applyBorder="1" applyAlignment="1">
      <alignment horizontal="center" wrapText="1"/>
    </xf>
    <xf numFmtId="0" fontId="4" fillId="8" borderId="25" xfId="0" applyFont="1" applyFill="1" applyBorder="1" applyAlignment="1">
      <alignment horizontal="center" wrapText="1"/>
    </xf>
    <xf numFmtId="0" fontId="4" fillId="8" borderId="20" xfId="0" applyFont="1" applyFill="1" applyBorder="1" applyAlignment="1">
      <alignment horizontal="center" wrapText="1"/>
    </xf>
    <xf numFmtId="0" fontId="4" fillId="8" borderId="21" xfId="0" applyFont="1" applyFill="1" applyBorder="1" applyAlignment="1">
      <alignment horizontal="center" wrapText="1"/>
    </xf>
    <xf numFmtId="0" fontId="4" fillId="8" borderId="26" xfId="0" applyFont="1" applyFill="1" applyBorder="1" applyAlignment="1">
      <alignment horizontal="center" wrapText="1"/>
    </xf>
    <xf numFmtId="0" fontId="4" fillId="8" borderId="22" xfId="0" applyFont="1" applyFill="1" applyBorder="1" applyAlignment="1">
      <alignment horizontal="center" wrapText="1"/>
    </xf>
    <xf numFmtId="0" fontId="4" fillId="8" borderId="23" xfId="0" applyFont="1" applyFill="1" applyBorder="1" applyAlignment="1">
      <alignment horizontal="center" wrapText="1"/>
    </xf>
    <xf numFmtId="0" fontId="0" fillId="8" borderId="27" xfId="0" applyFill="1" applyBorder="1" applyAlignment="1">
      <alignment horizontal="center" wrapText="1"/>
    </xf>
    <xf numFmtId="0" fontId="0" fillId="8" borderId="46" xfId="0" applyFont="1" applyFill="1" applyBorder="1" applyAlignment="1">
      <alignment horizontal="center" wrapText="1"/>
    </xf>
    <xf numFmtId="0" fontId="0" fillId="8" borderId="47" xfId="0" applyFont="1" applyFill="1" applyBorder="1" applyAlignment="1">
      <alignment horizontal="center" wrapText="1"/>
    </xf>
    <xf numFmtId="0" fontId="0" fillId="8" borderId="48" xfId="0" applyFont="1" applyFill="1" applyBorder="1" applyAlignment="1">
      <alignment horizontal="center" wrapText="1"/>
    </xf>
    <xf numFmtId="0" fontId="0" fillId="8" borderId="9" xfId="0" applyFill="1" applyBorder="1" applyAlignment="1">
      <alignment horizontal="center" wrapText="1"/>
    </xf>
    <xf numFmtId="0" fontId="0" fillId="8" borderId="10" xfId="0" applyFont="1" applyFill="1" applyBorder="1" applyAlignment="1">
      <alignment horizontal="center" wrapText="1"/>
    </xf>
    <xf numFmtId="0" fontId="0" fillId="8" borderId="2" xfId="0" applyFont="1" applyFill="1" applyBorder="1" applyAlignment="1">
      <alignment horizontal="center" wrapText="1"/>
    </xf>
    <xf numFmtId="0" fontId="0" fillId="8" borderId="58" xfId="0" applyFill="1" applyBorder="1" applyAlignment="1">
      <alignment horizontal="center"/>
    </xf>
    <xf numFmtId="0" fontId="0" fillId="8" borderId="10" xfId="0" applyFont="1" applyFill="1" applyBorder="1" applyAlignment="1">
      <alignment horizontal="center"/>
    </xf>
    <xf numFmtId="0" fontId="0" fillId="8" borderId="2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56" xfId="0" applyFill="1" applyBorder="1" applyAlignment="1">
      <alignment horizontal="center" wrapText="1"/>
    </xf>
    <xf numFmtId="0" fontId="0" fillId="8" borderId="57" xfId="0" applyFont="1" applyFill="1" applyBorder="1" applyAlignment="1">
      <alignment horizontal="center" wrapText="1"/>
    </xf>
    <xf numFmtId="0" fontId="0" fillId="8" borderId="51" xfId="0" applyFont="1" applyFill="1" applyBorder="1" applyAlignment="1">
      <alignment horizontal="center" wrapText="1"/>
    </xf>
    <xf numFmtId="0" fontId="0" fillId="8" borderId="9" xfId="0" applyFont="1" applyFill="1" applyBorder="1" applyAlignment="1">
      <alignment horizontal="center"/>
    </xf>
    <xf numFmtId="0" fontId="8" fillId="8" borderId="17" xfId="0" applyFont="1" applyFill="1" applyBorder="1" applyAlignment="1">
      <alignment horizontal="center" wrapText="1"/>
    </xf>
    <xf numFmtId="0" fontId="8" fillId="8" borderId="18" xfId="0" applyFont="1" applyFill="1" applyBorder="1" applyAlignment="1">
      <alignment horizontal="center" wrapText="1"/>
    </xf>
    <xf numFmtId="0" fontId="9" fillId="8" borderId="27" xfId="0" applyFont="1" applyFill="1" applyBorder="1" applyAlignment="1">
      <alignment horizontal="center" wrapText="1"/>
    </xf>
    <xf numFmtId="0" fontId="9" fillId="8" borderId="28" xfId="0" applyFont="1" applyFill="1" applyBorder="1" applyAlignment="1">
      <alignment horizontal="center" wrapText="1"/>
    </xf>
    <xf numFmtId="0" fontId="9" fillId="8" borderId="19" xfId="0" applyFont="1" applyFill="1" applyBorder="1" applyAlignment="1">
      <alignment horizontal="center" wrapText="1"/>
    </xf>
    <xf numFmtId="0" fontId="7" fillId="8" borderId="0" xfId="0" applyFont="1" applyFill="1" applyAlignment="1">
      <alignment horizontal="left"/>
    </xf>
    <xf numFmtId="0" fontId="8" fillId="8" borderId="0" xfId="0" applyFont="1" applyFill="1" applyBorder="1" applyAlignment="1">
      <alignment horizontal="center" wrapText="1"/>
    </xf>
    <xf numFmtId="0" fontId="8" fillId="8" borderId="25" xfId="0" applyFont="1" applyFill="1" applyBorder="1" applyAlignment="1">
      <alignment horizontal="center" wrapText="1"/>
    </xf>
    <xf numFmtId="0" fontId="8" fillId="8" borderId="20" xfId="0" applyFont="1" applyFill="1" applyBorder="1" applyAlignment="1">
      <alignment horizontal="center" wrapText="1"/>
    </xf>
    <xf numFmtId="0" fontId="8" fillId="8" borderId="21" xfId="0" applyFont="1" applyFill="1" applyBorder="1" applyAlignment="1">
      <alignment horizontal="center" wrapText="1"/>
    </xf>
    <xf numFmtId="0" fontId="8" fillId="8" borderId="26" xfId="0" applyFont="1" applyFill="1" applyBorder="1" applyAlignment="1">
      <alignment horizontal="center" wrapText="1"/>
    </xf>
    <xf numFmtId="0" fontId="8" fillId="8" borderId="22" xfId="0" applyFont="1" applyFill="1" applyBorder="1" applyAlignment="1">
      <alignment horizontal="center" wrapText="1"/>
    </xf>
    <xf numFmtId="0" fontId="8" fillId="8" borderId="23" xfId="0" applyFont="1" applyFill="1" applyBorder="1" applyAlignment="1">
      <alignment horizont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wrapText="1"/>
    </xf>
    <xf numFmtId="0" fontId="9" fillId="8" borderId="20" xfId="0" applyFont="1" applyFill="1" applyBorder="1" applyAlignment="1">
      <alignment horizontal="center" wrapText="1"/>
    </xf>
    <xf numFmtId="0" fontId="9" fillId="8" borderId="21" xfId="0" applyFont="1" applyFill="1" applyBorder="1" applyAlignment="1">
      <alignment horizontal="center" wrapText="1"/>
    </xf>
    <xf numFmtId="0" fontId="0" fillId="8" borderId="29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8" borderId="32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14" fillId="8" borderId="9" xfId="0" applyFont="1" applyFill="1" applyBorder="1" applyAlignment="1">
      <alignment horizontal="center" wrapText="1"/>
    </xf>
    <xf numFmtId="0" fontId="14" fillId="8" borderId="10" xfId="0" applyFont="1" applyFill="1" applyBorder="1" applyAlignment="1">
      <alignment horizontal="center" wrapText="1"/>
    </xf>
    <xf numFmtId="0" fontId="14" fillId="8" borderId="2" xfId="0" applyFont="1" applyFill="1" applyBorder="1" applyAlignment="1">
      <alignment horizontal="center" wrapText="1"/>
    </xf>
    <xf numFmtId="0" fontId="9" fillId="8" borderId="26" xfId="0" applyFont="1" applyFill="1" applyBorder="1" applyAlignment="1">
      <alignment horizontal="center" wrapText="1"/>
    </xf>
    <xf numFmtId="0" fontId="9" fillId="8" borderId="22" xfId="0" applyFont="1" applyFill="1" applyBorder="1" applyAlignment="1">
      <alignment horizontal="center" wrapText="1"/>
    </xf>
    <xf numFmtId="0" fontId="9" fillId="8" borderId="23" xfId="0" applyFont="1" applyFill="1" applyBorder="1" applyAlignment="1">
      <alignment horizontal="center" wrapText="1"/>
    </xf>
    <xf numFmtId="0" fontId="5" fillId="8" borderId="0" xfId="0" applyFont="1" applyFill="1" applyBorder="1" applyAlignment="1">
      <alignment horizontal="left" vertical="center" wrapText="1"/>
    </xf>
    <xf numFmtId="0" fontId="0" fillId="8" borderId="0" xfId="0" applyFill="1" applyAlignment="1">
      <alignment horizontal="left"/>
    </xf>
    <xf numFmtId="0" fontId="10" fillId="8" borderId="0" xfId="0" applyFont="1" applyFill="1" applyAlignment="1">
      <alignment horizontal="left"/>
    </xf>
    <xf numFmtId="0" fontId="0" fillId="8" borderId="16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1" fillId="8" borderId="0" xfId="0" applyFont="1" applyFill="1" applyBorder="1" applyAlignment="1">
      <alignment vertical="center" wrapText="1"/>
    </xf>
    <xf numFmtId="0" fontId="0" fillId="8" borderId="0" xfId="0" applyFill="1" applyAlignment="1"/>
    <xf numFmtId="0" fontId="5" fillId="8" borderId="13" xfId="0" applyFont="1" applyFill="1" applyBorder="1" applyAlignment="1">
      <alignment horizontal="right" vertical="center" wrapText="1"/>
    </xf>
    <xf numFmtId="0" fontId="5" fillId="8" borderId="13" xfId="0" applyFont="1" applyFill="1" applyBorder="1" applyAlignment="1">
      <alignment horizontal="right" vertical="center"/>
    </xf>
    <xf numFmtId="0" fontId="11" fillId="10" borderId="29" xfId="0" applyFont="1" applyFill="1" applyBorder="1" applyAlignment="1">
      <alignment horizontal="center" vertical="center" wrapText="1"/>
    </xf>
    <xf numFmtId="0" fontId="0" fillId="10" borderId="43" xfId="0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9" fillId="8" borderId="49" xfId="0" applyFont="1" applyFill="1" applyBorder="1" applyAlignment="1">
      <alignment horizontal="center" wrapText="1"/>
    </xf>
    <xf numFmtId="0" fontId="0" fillId="8" borderId="59" xfId="0" applyFill="1" applyBorder="1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190499</xdr:rowOff>
    </xdr:from>
    <xdr:to>
      <xdr:col>7</xdr:col>
      <xdr:colOff>47625</xdr:colOff>
      <xdr:row>18</xdr:row>
      <xdr:rowOff>28574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90499"/>
          <a:ext cx="7219950" cy="32670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14</xdr:col>
      <xdr:colOff>44823</xdr:colOff>
      <xdr:row>16</xdr:row>
      <xdr:rowOff>179294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0235" y="201706"/>
          <a:ext cx="9525000" cy="3048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304800</xdr:colOff>
      <xdr:row>0</xdr:row>
      <xdr:rowOff>190500</xdr:rowOff>
    </xdr:from>
    <xdr:to>
      <xdr:col>17</xdr:col>
      <xdr:colOff>171450</xdr:colOff>
      <xdr:row>10</xdr:row>
      <xdr:rowOff>771525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 l="-4624" t="-3659" r="-8521" b="-3762"/>
        <a:stretch>
          <a:fillRect/>
        </a:stretch>
      </xdr:blipFill>
      <xdr:spPr bwMode="auto">
        <a:xfrm>
          <a:off x="5886450" y="190500"/>
          <a:ext cx="4743450" cy="4924425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"/>
  <sheetViews>
    <sheetView topLeftCell="A34" zoomScaleNormal="100" workbookViewId="0">
      <selection activeCell="B2" sqref="B2"/>
    </sheetView>
  </sheetViews>
  <sheetFormatPr defaultRowHeight="15"/>
  <cols>
    <col min="1" max="1" width="9.140625" style="3"/>
    <col min="2" max="2" width="14.28515625" style="3" customWidth="1"/>
    <col min="3" max="3" width="52.85546875" style="3" bestFit="1" customWidth="1"/>
    <col min="4" max="4" width="12.85546875" style="3" bestFit="1" customWidth="1"/>
    <col min="5" max="5" width="8.85546875" style="3" customWidth="1"/>
    <col min="6" max="6" width="7.5703125" style="3" customWidth="1"/>
    <col min="7" max="7" width="11.140625" style="3" customWidth="1"/>
    <col min="8" max="16384" width="9.140625" style="3"/>
  </cols>
  <sheetData>
    <row r="1" spans="2:2">
      <c r="B1" s="18" t="s">
        <v>0</v>
      </c>
    </row>
    <row r="2" spans="2:2">
      <c r="B2" s="18"/>
    </row>
    <row r="20" spans="2:15" ht="15.75" thickBot="1"/>
    <row r="21" spans="2:15" ht="27" thickBot="1">
      <c r="B21" s="9" t="s">
        <v>1</v>
      </c>
      <c r="C21" s="9" t="s">
        <v>2</v>
      </c>
      <c r="D21" s="90" t="s">
        <v>3</v>
      </c>
      <c r="E21" s="91" t="s">
        <v>4</v>
      </c>
      <c r="F21" s="92" t="s">
        <v>5</v>
      </c>
      <c r="G21" s="93" t="s">
        <v>6</v>
      </c>
    </row>
    <row r="22" spans="2:15" ht="15.75" thickBot="1">
      <c r="B22" s="13" t="s">
        <v>7</v>
      </c>
      <c r="C22" s="13" t="s">
        <v>8</v>
      </c>
      <c r="D22" s="13">
        <v>0</v>
      </c>
      <c r="E22" s="13">
        <v>1.6000000000000001E-3</v>
      </c>
      <c r="F22" s="98">
        <v>0</v>
      </c>
      <c r="G22" s="13">
        <v>0</v>
      </c>
      <c r="J22" s="8"/>
      <c r="K22" s="8"/>
      <c r="L22" s="8"/>
      <c r="M22" s="8"/>
      <c r="N22" s="8"/>
      <c r="O22" s="8"/>
    </row>
    <row r="23" spans="2:15" ht="15.75" thickBot="1">
      <c r="B23" s="13" t="s">
        <v>9</v>
      </c>
      <c r="C23" s="14" t="s">
        <v>100</v>
      </c>
      <c r="D23" s="13">
        <v>268</v>
      </c>
      <c r="E23" s="13">
        <f>(D23/2.8)</f>
        <v>95.714285714285722</v>
      </c>
      <c r="F23" s="98">
        <v>0.06</v>
      </c>
      <c r="G23" s="13">
        <v>7.2949999999999999</v>
      </c>
      <c r="J23" s="8"/>
      <c r="K23" s="8"/>
      <c r="L23" s="8"/>
      <c r="M23" s="8"/>
      <c r="N23" s="8"/>
      <c r="O23" s="8"/>
    </row>
    <row r="24" spans="2:15" ht="15.75" thickBot="1">
      <c r="B24" s="13" t="s">
        <v>10</v>
      </c>
      <c r="C24" s="23" t="s">
        <v>101</v>
      </c>
      <c r="D24" s="13">
        <v>90</v>
      </c>
      <c r="E24" s="13">
        <f>(D24/2.8)</f>
        <v>32.142857142857146</v>
      </c>
      <c r="F24" s="98">
        <v>4.8000000000000001E-2</v>
      </c>
      <c r="G24" s="15">
        <f t="shared" ref="G24:G37" si="0">(E24 * F24)</f>
        <v>1.5428571428571429</v>
      </c>
      <c r="J24" s="8"/>
      <c r="K24" s="8"/>
      <c r="L24" s="8"/>
      <c r="M24" s="8"/>
      <c r="N24" s="8"/>
      <c r="O24" s="8"/>
    </row>
    <row r="25" spans="2:15" ht="15.75" thickBot="1">
      <c r="B25" s="13" t="s">
        <v>11</v>
      </c>
      <c r="C25" s="13" t="s">
        <v>36</v>
      </c>
      <c r="D25" s="13">
        <v>28</v>
      </c>
      <c r="E25" s="13">
        <f t="shared" ref="E25:E37" si="1">(D25/2.8)</f>
        <v>10</v>
      </c>
      <c r="F25" s="99">
        <v>0.23200000000000001</v>
      </c>
      <c r="G25" s="13">
        <f t="shared" si="0"/>
        <v>2.3200000000000003</v>
      </c>
      <c r="J25" s="8"/>
      <c r="K25" s="8"/>
      <c r="L25" s="8"/>
      <c r="M25" s="8"/>
      <c r="N25" s="8"/>
      <c r="O25" s="8"/>
    </row>
    <row r="26" spans="2:15" ht="15.75" thickBot="1">
      <c r="B26" s="13" t="s">
        <v>13</v>
      </c>
      <c r="C26" s="23" t="s">
        <v>106</v>
      </c>
      <c r="D26" s="13">
        <v>44</v>
      </c>
      <c r="E26" s="13">
        <f t="shared" si="1"/>
        <v>15.714285714285715</v>
      </c>
      <c r="F26" s="100">
        <v>6.4000000000000001E-2</v>
      </c>
      <c r="G26" s="13">
        <f t="shared" si="0"/>
        <v>1.0057142857142858</v>
      </c>
      <c r="J26" s="8"/>
      <c r="K26" s="8"/>
      <c r="L26" s="8"/>
      <c r="M26" s="8"/>
      <c r="N26" s="8"/>
      <c r="O26" s="8"/>
    </row>
    <row r="27" spans="2:15" ht="15.75" thickBot="1">
      <c r="B27" s="13" t="s">
        <v>15</v>
      </c>
      <c r="C27" s="13" t="s">
        <v>80</v>
      </c>
      <c r="D27" s="13">
        <v>21</v>
      </c>
      <c r="E27" s="13">
        <f t="shared" si="1"/>
        <v>7.5000000000000009</v>
      </c>
      <c r="F27" s="109">
        <f>B66</f>
        <v>0.87619047619047641</v>
      </c>
      <c r="G27" s="13">
        <f t="shared" si="0"/>
        <v>6.5714285714285738</v>
      </c>
      <c r="J27" s="8"/>
      <c r="K27" s="8"/>
      <c r="L27" s="8"/>
      <c r="M27" s="8"/>
      <c r="N27" s="8"/>
      <c r="O27" s="8"/>
    </row>
    <row r="28" spans="2:15" ht="15.75" thickBot="1">
      <c r="B28" s="13" t="s">
        <v>17</v>
      </c>
      <c r="C28" s="13" t="s">
        <v>102</v>
      </c>
      <c r="D28" s="13">
        <v>68</v>
      </c>
      <c r="E28" s="13">
        <f t="shared" si="1"/>
        <v>24.285714285714288</v>
      </c>
      <c r="F28" s="107">
        <f>C66</f>
        <v>1.0638095238095238</v>
      </c>
      <c r="G28" s="13">
        <f t="shared" si="0"/>
        <v>25.835374149659867</v>
      </c>
      <c r="J28" s="8"/>
      <c r="K28" s="8"/>
      <c r="L28" s="8"/>
      <c r="M28" s="8"/>
      <c r="N28" s="8"/>
      <c r="O28" s="8"/>
    </row>
    <row r="29" spans="2:15" ht="15.75" thickBot="1">
      <c r="B29" s="13" t="s">
        <v>18</v>
      </c>
      <c r="C29" s="13" t="s">
        <v>16</v>
      </c>
      <c r="D29" s="13">
        <v>36</v>
      </c>
      <c r="E29" s="13">
        <f t="shared" si="1"/>
        <v>12.857142857142858</v>
      </c>
      <c r="F29" s="98">
        <v>0.192</v>
      </c>
      <c r="G29" s="13">
        <f t="shared" si="0"/>
        <v>2.4685714285714289</v>
      </c>
      <c r="J29" s="8"/>
      <c r="K29" s="8"/>
      <c r="L29" s="8"/>
      <c r="M29" s="8"/>
      <c r="N29" s="8"/>
      <c r="O29" s="8"/>
    </row>
    <row r="30" spans="2:15" ht="15.75" thickBot="1">
      <c r="B30" s="13" t="s">
        <v>20</v>
      </c>
      <c r="C30" s="13" t="s">
        <v>103</v>
      </c>
      <c r="D30" s="13">
        <v>70</v>
      </c>
      <c r="E30" s="13">
        <f t="shared" si="1"/>
        <v>25</v>
      </c>
      <c r="F30" s="98">
        <v>0.57599999999999996</v>
      </c>
      <c r="G30" s="13">
        <f t="shared" si="0"/>
        <v>14.399999999999999</v>
      </c>
      <c r="J30" s="8"/>
      <c r="K30" s="8"/>
      <c r="L30" s="8"/>
      <c r="M30" s="8"/>
      <c r="N30" s="8"/>
      <c r="O30" s="8"/>
    </row>
    <row r="31" spans="2:15" ht="15.75" thickBot="1">
      <c r="B31" s="13" t="s">
        <v>22</v>
      </c>
      <c r="C31" s="13" t="s">
        <v>19</v>
      </c>
      <c r="D31" s="13">
        <v>36</v>
      </c>
      <c r="E31" s="13">
        <f t="shared" si="1"/>
        <v>12.857142857142858</v>
      </c>
      <c r="F31" s="98">
        <v>4.8000000000000001E-2</v>
      </c>
      <c r="G31" s="13">
        <f t="shared" si="0"/>
        <v>0.61714285714285722</v>
      </c>
      <c r="J31" s="8"/>
      <c r="K31" s="8"/>
      <c r="L31" s="8"/>
      <c r="M31" s="8"/>
      <c r="N31" s="8"/>
      <c r="O31" s="8"/>
    </row>
    <row r="32" spans="2:15" ht="15.75" thickBot="1">
      <c r="B32" s="13" t="s">
        <v>24</v>
      </c>
      <c r="C32" s="13" t="s">
        <v>108</v>
      </c>
      <c r="D32" s="13">
        <v>64</v>
      </c>
      <c r="E32" s="13">
        <f t="shared" si="1"/>
        <v>22.857142857142858</v>
      </c>
      <c r="F32" s="101">
        <v>0.152</v>
      </c>
      <c r="G32" s="13">
        <f t="shared" si="0"/>
        <v>3.4742857142857142</v>
      </c>
      <c r="J32" s="8"/>
      <c r="K32" s="8"/>
      <c r="L32" s="8"/>
      <c r="M32" s="8"/>
      <c r="N32" s="8"/>
      <c r="O32" s="8"/>
    </row>
    <row r="33" spans="1:15" ht="15.75" thickBot="1">
      <c r="B33" s="13" t="s">
        <v>25</v>
      </c>
      <c r="C33" s="13" t="s">
        <v>109</v>
      </c>
      <c r="D33" s="13">
        <v>58</v>
      </c>
      <c r="E33" s="13">
        <f t="shared" si="1"/>
        <v>20.714285714285715</v>
      </c>
      <c r="F33" s="98">
        <v>0.34799999999999998</v>
      </c>
      <c r="G33" s="13">
        <f t="shared" si="0"/>
        <v>7.2085714285714282</v>
      </c>
      <c r="J33" s="8"/>
      <c r="K33" s="8"/>
      <c r="L33" s="8"/>
      <c r="M33" s="8"/>
      <c r="N33" s="8"/>
      <c r="O33" s="8"/>
    </row>
    <row r="34" spans="1:15" ht="15.75" thickBot="1">
      <c r="B34" s="13" t="s">
        <v>26</v>
      </c>
      <c r="C34" s="13" t="s">
        <v>33</v>
      </c>
      <c r="D34" s="13">
        <v>66</v>
      </c>
      <c r="E34" s="13">
        <f t="shared" si="1"/>
        <v>23.571428571428573</v>
      </c>
      <c r="F34" s="102">
        <v>8.7999999999999995E-2</v>
      </c>
      <c r="G34" s="13">
        <f t="shared" si="0"/>
        <v>2.0742857142857143</v>
      </c>
      <c r="J34" s="8"/>
      <c r="K34" s="8"/>
      <c r="L34" s="8"/>
      <c r="M34" s="8"/>
      <c r="N34" s="8"/>
      <c r="O34" s="8"/>
    </row>
    <row r="35" spans="1:15" ht="15.75" thickBot="1">
      <c r="B35" s="13" t="s">
        <v>27</v>
      </c>
      <c r="C35" s="13" t="s">
        <v>35</v>
      </c>
      <c r="D35" s="17">
        <v>22</v>
      </c>
      <c r="E35" s="13">
        <f t="shared" si="1"/>
        <v>7.8571428571428577</v>
      </c>
      <c r="F35" s="98">
        <v>0.92400000000000004</v>
      </c>
      <c r="G35" s="13">
        <f t="shared" si="0"/>
        <v>7.2600000000000007</v>
      </c>
      <c r="J35" s="8"/>
      <c r="K35" s="8"/>
      <c r="L35" s="8"/>
      <c r="M35" s="8"/>
      <c r="N35" s="8"/>
      <c r="O35" s="8"/>
    </row>
    <row r="36" spans="1:15" ht="15.75" thickBot="1">
      <c r="B36" s="13" t="s">
        <v>28</v>
      </c>
      <c r="C36" s="13" t="s">
        <v>112</v>
      </c>
      <c r="D36" s="13">
        <v>46</v>
      </c>
      <c r="E36" s="13">
        <f t="shared" si="1"/>
        <v>16.428571428571431</v>
      </c>
      <c r="F36" s="111">
        <f>D66</f>
        <v>0.18190476190476193</v>
      </c>
      <c r="G36" s="13">
        <f t="shared" si="0"/>
        <v>2.9884353741496605</v>
      </c>
      <c r="J36" s="8"/>
      <c r="K36" s="8"/>
      <c r="L36" s="8"/>
      <c r="M36" s="8"/>
      <c r="N36" s="8"/>
      <c r="O36" s="8"/>
    </row>
    <row r="37" spans="1:15" ht="15.75" thickBot="1">
      <c r="B37" s="13" t="s">
        <v>29</v>
      </c>
      <c r="C37" s="13" t="s">
        <v>116</v>
      </c>
      <c r="D37" s="17">
        <v>83</v>
      </c>
      <c r="E37" s="13">
        <f t="shared" si="1"/>
        <v>29.642857142857146</v>
      </c>
      <c r="F37" s="103">
        <v>4.8000000000000001E-2</v>
      </c>
      <c r="G37" s="13">
        <f t="shared" si="0"/>
        <v>1.422857142857143</v>
      </c>
      <c r="J37" s="8"/>
      <c r="K37" s="8"/>
      <c r="L37" s="8"/>
      <c r="M37" s="8"/>
      <c r="N37" s="8"/>
      <c r="O37" s="8"/>
    </row>
    <row r="38" spans="1:15" ht="15.75" thickBot="1">
      <c r="B38" s="13" t="s">
        <v>81</v>
      </c>
      <c r="C38" s="13" t="s">
        <v>8</v>
      </c>
      <c r="D38" s="13">
        <v>0</v>
      </c>
      <c r="E38" s="13">
        <v>1.6000000000000001E-3</v>
      </c>
      <c r="F38" s="98">
        <v>0</v>
      </c>
      <c r="G38" s="13">
        <v>0</v>
      </c>
      <c r="J38" s="8"/>
      <c r="K38" s="8"/>
      <c r="L38" s="8"/>
      <c r="M38" s="8"/>
      <c r="N38" s="8"/>
      <c r="O38" s="8"/>
    </row>
    <row r="39" spans="1:15" ht="15.75" thickBot="1">
      <c r="B39" s="20" t="s">
        <v>31</v>
      </c>
      <c r="C39" s="21"/>
      <c r="D39" s="21"/>
      <c r="E39" s="21"/>
      <c r="F39" s="21">
        <f>SUM(F22:F38)</f>
        <v>4.9019047619047624</v>
      </c>
      <c r="G39" s="16">
        <f>SUM(G22:G38)</f>
        <v>86.484523809523822</v>
      </c>
      <c r="J39" s="8"/>
      <c r="K39" s="8"/>
      <c r="L39" s="8"/>
      <c r="M39" s="8"/>
      <c r="N39" s="8"/>
      <c r="O39" s="8"/>
    </row>
    <row r="42" spans="1:15" ht="15.75" thickBot="1"/>
    <row r="43" spans="1:15" ht="15.75" thickBot="1">
      <c r="B43" s="31" t="s">
        <v>54</v>
      </c>
      <c r="C43" s="16" t="s">
        <v>32</v>
      </c>
      <c r="D43" s="31" t="s">
        <v>112</v>
      </c>
    </row>
    <row r="44" spans="1:15" ht="15.75" thickBot="1">
      <c r="A44" s="8"/>
      <c r="B44" s="29" t="s">
        <v>15</v>
      </c>
      <c r="C44" s="29" t="s">
        <v>17</v>
      </c>
      <c r="D44" s="29" t="s">
        <v>28</v>
      </c>
    </row>
    <row r="45" spans="1:15" ht="15.75" thickBot="1">
      <c r="A45" s="8"/>
      <c r="B45" s="13">
        <v>0.68</v>
      </c>
      <c r="C45" s="13">
        <v>0.24</v>
      </c>
      <c r="D45" s="13">
        <v>0.7</v>
      </c>
    </row>
    <row r="46" spans="1:15" ht="15.75" thickBot="1">
      <c r="A46" s="8"/>
      <c r="B46" s="13">
        <v>0.94</v>
      </c>
      <c r="C46" s="13">
        <v>2.14</v>
      </c>
      <c r="D46" s="34">
        <v>0.08</v>
      </c>
    </row>
    <row r="47" spans="1:15" ht="15.75" thickBot="1">
      <c r="A47" s="8"/>
      <c r="B47" s="13">
        <v>0.68</v>
      </c>
      <c r="C47" s="13">
        <v>0.56000000000000005</v>
      </c>
      <c r="D47" s="34">
        <v>0.08</v>
      </c>
    </row>
    <row r="48" spans="1:15" ht="15.75" thickBot="1">
      <c r="A48" s="8"/>
      <c r="B48" s="13">
        <v>0.74</v>
      </c>
      <c r="C48" s="13">
        <v>0.24</v>
      </c>
      <c r="D48" s="34">
        <v>0.08</v>
      </c>
    </row>
    <row r="49" spans="1:4" ht="15.75" thickBot="1">
      <c r="A49" s="8"/>
      <c r="B49" s="13">
        <v>0.96</v>
      </c>
      <c r="C49" s="13">
        <v>1.1599999999999999</v>
      </c>
      <c r="D49" s="34">
        <v>0.08</v>
      </c>
    </row>
    <row r="50" spans="1:4" ht="15.75" thickBot="1">
      <c r="A50" s="8"/>
      <c r="B50" s="13">
        <v>0.96</v>
      </c>
      <c r="C50" s="13">
        <v>0.88</v>
      </c>
      <c r="D50" s="34">
        <v>0.08</v>
      </c>
    </row>
    <row r="51" spans="1:4" ht="15.75" thickBot="1">
      <c r="A51" s="8"/>
      <c r="B51" s="13">
        <v>1.1000000000000001</v>
      </c>
      <c r="C51" s="13">
        <v>0.32</v>
      </c>
      <c r="D51" s="34">
        <v>0.08</v>
      </c>
    </row>
    <row r="52" spans="1:4" ht="15.75" thickBot="1">
      <c r="A52" s="8"/>
      <c r="B52" s="13">
        <v>0.74</v>
      </c>
      <c r="C52" s="13">
        <v>2.16</v>
      </c>
      <c r="D52" s="34">
        <v>0.08</v>
      </c>
    </row>
    <row r="53" spans="1:4" ht="15.75" thickBot="1">
      <c r="A53" s="8"/>
      <c r="B53" s="13">
        <v>0.96</v>
      </c>
      <c r="C53" s="13">
        <v>1.18</v>
      </c>
      <c r="D53" s="34">
        <v>0.08</v>
      </c>
    </row>
    <row r="54" spans="1:4" ht="15.75" thickBot="1">
      <c r="A54" s="8"/>
      <c r="B54" s="13">
        <v>1</v>
      </c>
      <c r="C54" s="13">
        <v>1.2</v>
      </c>
      <c r="D54" s="34">
        <v>0.38</v>
      </c>
    </row>
    <row r="55" spans="1:4" ht="15.75" thickBot="1">
      <c r="A55" s="8"/>
      <c r="B55" s="13">
        <v>0.94</v>
      </c>
      <c r="C55" s="13">
        <v>0.24</v>
      </c>
      <c r="D55" s="34">
        <v>0.08</v>
      </c>
    </row>
    <row r="56" spans="1:4" ht="15.75" thickBot="1">
      <c r="A56" s="8"/>
      <c r="B56" s="13">
        <v>0.74</v>
      </c>
      <c r="C56" s="13">
        <v>2.06</v>
      </c>
      <c r="D56" s="13">
        <v>0.08</v>
      </c>
    </row>
    <row r="57" spans="1:4" ht="15.75" thickBot="1">
      <c r="A57" s="8"/>
      <c r="B57" s="13">
        <v>0.96</v>
      </c>
      <c r="C57" s="13">
        <v>0.24</v>
      </c>
      <c r="D57" s="13">
        <v>0.38</v>
      </c>
    </row>
    <row r="58" spans="1:4" ht="15.75" thickBot="1">
      <c r="A58" s="8"/>
      <c r="B58" s="13">
        <v>0.86</v>
      </c>
      <c r="C58" s="13">
        <v>2.06</v>
      </c>
      <c r="D58" s="13">
        <v>0.08</v>
      </c>
    </row>
    <row r="59" spans="1:4" ht="15.75" thickBot="1">
      <c r="A59" s="8"/>
      <c r="B59" s="13">
        <v>0.96</v>
      </c>
      <c r="C59" s="13">
        <v>0.24</v>
      </c>
      <c r="D59" s="13">
        <v>0.08</v>
      </c>
    </row>
    <row r="60" spans="1:4" ht="15.75" thickBot="1">
      <c r="A60" s="8"/>
      <c r="B60" s="13">
        <v>0.68</v>
      </c>
      <c r="C60" s="13">
        <v>2.16</v>
      </c>
      <c r="D60" s="13">
        <v>0.08</v>
      </c>
    </row>
    <row r="61" spans="1:4" ht="15.75" thickBot="1">
      <c r="A61" s="8"/>
      <c r="B61" s="13">
        <v>0.74</v>
      </c>
      <c r="C61" s="13">
        <v>1.6</v>
      </c>
      <c r="D61" s="13">
        <v>0.38</v>
      </c>
    </row>
    <row r="62" spans="1:4" ht="15.75" thickBot="1">
      <c r="A62" s="8"/>
      <c r="B62" s="13">
        <v>0.74</v>
      </c>
      <c r="C62" s="13">
        <v>1</v>
      </c>
      <c r="D62" s="13">
        <v>0.08</v>
      </c>
    </row>
    <row r="63" spans="1:4" ht="15.75" thickBot="1">
      <c r="A63" s="8"/>
      <c r="B63" s="13">
        <v>0.96</v>
      </c>
      <c r="C63" s="13">
        <v>1.22</v>
      </c>
      <c r="D63" s="13">
        <v>0.7</v>
      </c>
    </row>
    <row r="64" spans="1:4" ht="15.75" thickBot="1">
      <c r="A64" s="8"/>
      <c r="B64" s="13">
        <v>1.1000000000000001</v>
      </c>
      <c r="C64" s="13">
        <v>0.56000000000000005</v>
      </c>
      <c r="D64" s="33">
        <v>0.08</v>
      </c>
    </row>
    <row r="65" spans="1:4" ht="15.75" thickBot="1">
      <c r="A65" s="8"/>
      <c r="B65" s="13">
        <v>0.96</v>
      </c>
      <c r="C65" s="13">
        <v>0.88</v>
      </c>
      <c r="D65" s="13">
        <v>0.08</v>
      </c>
    </row>
    <row r="66" spans="1:4" ht="15.75" thickBot="1">
      <c r="A66" s="22" t="s">
        <v>37</v>
      </c>
      <c r="B66" s="110">
        <f>AVERAGE(B45:B65)</f>
        <v>0.87619047619047641</v>
      </c>
      <c r="C66" s="108">
        <f t="shared" ref="C66:D66" si="2">AVERAGE(C45:C65)</f>
        <v>1.0638095238095238</v>
      </c>
      <c r="D66" s="112">
        <f t="shared" si="2"/>
        <v>0.18190476190476193</v>
      </c>
    </row>
    <row r="67" spans="1:4">
      <c r="A67" s="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O73"/>
  <sheetViews>
    <sheetView topLeftCell="A19" zoomScale="85" zoomScaleNormal="85" workbookViewId="0">
      <selection activeCell="R16" sqref="R16"/>
    </sheetView>
  </sheetViews>
  <sheetFormatPr defaultRowHeight="15"/>
  <cols>
    <col min="1" max="2" width="9.140625" style="23"/>
    <col min="3" max="3" width="16.85546875" style="23" customWidth="1"/>
    <col min="4" max="5" width="16.28515625" style="23" customWidth="1"/>
    <col min="6" max="6" width="16.42578125" style="23" customWidth="1"/>
    <col min="7" max="7" width="17.140625" style="23" customWidth="1"/>
    <col min="8" max="9" width="9.140625" style="23"/>
    <col min="10" max="10" width="4.7109375" style="23" customWidth="1"/>
    <col min="11" max="16384" width="9.140625" style="23"/>
  </cols>
  <sheetData>
    <row r="1" spans="2:2" ht="15.75">
      <c r="B1" s="138" t="s">
        <v>51</v>
      </c>
    </row>
    <row r="6" spans="2:2" ht="15.75" customHeight="1"/>
    <row r="18" spans="3:15" ht="15.75" thickBot="1"/>
    <row r="19" spans="3:15" ht="30">
      <c r="C19" s="139" t="s">
        <v>1</v>
      </c>
      <c r="D19" s="144" t="s">
        <v>38</v>
      </c>
      <c r="E19" s="145"/>
      <c r="F19" s="145"/>
      <c r="G19" s="145"/>
      <c r="H19" s="145"/>
      <c r="I19" s="145"/>
      <c r="J19" s="146"/>
      <c r="K19" s="139" t="s">
        <v>3</v>
      </c>
      <c r="L19" s="139" t="s">
        <v>4</v>
      </c>
      <c r="M19" s="139" t="s">
        <v>5</v>
      </c>
      <c r="N19" s="114" t="s">
        <v>39</v>
      </c>
    </row>
    <row r="20" spans="3:15" ht="15.75" thickBot="1">
      <c r="C20" s="140"/>
      <c r="D20" s="147"/>
      <c r="E20" s="148"/>
      <c r="F20" s="148"/>
      <c r="G20" s="148"/>
      <c r="H20" s="148"/>
      <c r="I20" s="148"/>
      <c r="J20" s="149"/>
      <c r="K20" s="140"/>
      <c r="L20" s="140"/>
      <c r="M20" s="140"/>
      <c r="N20" s="115" t="s">
        <v>40</v>
      </c>
    </row>
    <row r="21" spans="3:15" ht="15.75" thickBot="1">
      <c r="C21" s="116" t="s">
        <v>7</v>
      </c>
      <c r="D21" s="141" t="s">
        <v>8</v>
      </c>
      <c r="E21" s="142"/>
      <c r="F21" s="142"/>
      <c r="G21" s="142"/>
      <c r="H21" s="142"/>
      <c r="I21" s="142"/>
      <c r="J21" s="143"/>
      <c r="K21" s="117"/>
      <c r="L21" s="117">
        <v>1.6000000000000001E-3</v>
      </c>
      <c r="M21" s="117"/>
      <c r="N21" s="118"/>
    </row>
    <row r="22" spans="3:15" ht="15.75" thickBot="1">
      <c r="C22" s="116" t="s">
        <v>9</v>
      </c>
      <c r="D22" s="141" t="s">
        <v>104</v>
      </c>
      <c r="E22" s="142"/>
      <c r="F22" s="142"/>
      <c r="G22" s="142"/>
      <c r="H22" s="142"/>
      <c r="I22" s="142"/>
      <c r="J22" s="143"/>
      <c r="K22" s="117">
        <v>268</v>
      </c>
      <c r="L22" s="117">
        <f>(K22/2.8)</f>
        <v>95.714285714285722</v>
      </c>
      <c r="M22" s="119">
        <v>0.06</v>
      </c>
      <c r="N22" s="120">
        <f>(L22*M22)</f>
        <v>5.7428571428571429</v>
      </c>
    </row>
    <row r="23" spans="3:15" ht="15.75" thickBot="1">
      <c r="C23" s="116" t="s">
        <v>10</v>
      </c>
      <c r="D23" s="141" t="s">
        <v>101</v>
      </c>
      <c r="E23" s="142"/>
      <c r="F23" s="142"/>
      <c r="G23" s="142"/>
      <c r="H23" s="142"/>
      <c r="I23" s="142"/>
      <c r="J23" s="143"/>
      <c r="K23" s="117">
        <v>90</v>
      </c>
      <c r="L23" s="117">
        <f t="shared" ref="L23:L47" si="0">(K23/2.8)</f>
        <v>32.142857142857146</v>
      </c>
      <c r="M23" s="119">
        <v>4.8000000000000001E-2</v>
      </c>
      <c r="N23" s="120">
        <f t="shared" ref="N23:N47" si="1">(L23*M23)</f>
        <v>1.5428571428571429</v>
      </c>
    </row>
    <row r="24" spans="3:15" ht="15.75" customHeight="1" thickBot="1">
      <c r="C24" s="116" t="s">
        <v>11</v>
      </c>
      <c r="D24" s="141" t="s">
        <v>36</v>
      </c>
      <c r="E24" s="142"/>
      <c r="F24" s="142"/>
      <c r="G24" s="142"/>
      <c r="H24" s="142"/>
      <c r="I24" s="142"/>
      <c r="J24" s="143"/>
      <c r="K24" s="117">
        <v>28</v>
      </c>
      <c r="L24" s="117">
        <f t="shared" si="0"/>
        <v>10</v>
      </c>
      <c r="M24" s="119">
        <v>0.23200000000000001</v>
      </c>
      <c r="N24" s="120">
        <f t="shared" si="1"/>
        <v>2.3200000000000003</v>
      </c>
    </row>
    <row r="25" spans="3:15" ht="15.75" customHeight="1" thickBot="1">
      <c r="C25" s="116" t="s">
        <v>13</v>
      </c>
      <c r="D25" s="150" t="s">
        <v>105</v>
      </c>
      <c r="E25" s="142"/>
      <c r="F25" s="142"/>
      <c r="G25" s="142"/>
      <c r="H25" s="142"/>
      <c r="I25" s="142"/>
      <c r="J25" s="143"/>
      <c r="K25" s="117">
        <v>44</v>
      </c>
      <c r="L25" s="117">
        <f t="shared" si="0"/>
        <v>15.714285714285715</v>
      </c>
      <c r="M25" s="119">
        <v>6.4000000000000001E-2</v>
      </c>
      <c r="N25" s="120">
        <f t="shared" si="1"/>
        <v>1.0057142857142858</v>
      </c>
      <c r="O25" s="25"/>
    </row>
    <row r="26" spans="3:15" ht="15.75" customHeight="1" thickBot="1">
      <c r="C26" s="116" t="s">
        <v>15</v>
      </c>
      <c r="D26" s="141" t="s">
        <v>12</v>
      </c>
      <c r="E26" s="142"/>
      <c r="F26" s="142"/>
      <c r="G26" s="142"/>
      <c r="H26" s="142"/>
      <c r="I26" s="142"/>
      <c r="J26" s="143"/>
      <c r="K26" s="117">
        <v>25</v>
      </c>
      <c r="L26" s="117">
        <f t="shared" si="0"/>
        <v>8.9285714285714288</v>
      </c>
      <c r="M26" s="121">
        <f>C73</f>
        <v>0.84100000000000041</v>
      </c>
      <c r="N26" s="120">
        <f t="shared" si="1"/>
        <v>7.5089285714285756</v>
      </c>
      <c r="O26" s="25"/>
    </row>
    <row r="27" spans="3:15" ht="15.75" customHeight="1" thickBot="1">
      <c r="C27" s="116" t="s">
        <v>17</v>
      </c>
      <c r="D27" s="141" t="s">
        <v>107</v>
      </c>
      <c r="E27" s="142"/>
      <c r="F27" s="142"/>
      <c r="G27" s="142"/>
      <c r="H27" s="142"/>
      <c r="I27" s="142"/>
      <c r="J27" s="143"/>
      <c r="K27" s="117">
        <v>69</v>
      </c>
      <c r="L27" s="117">
        <f t="shared" si="0"/>
        <v>24.642857142857146</v>
      </c>
      <c r="M27" s="122">
        <f>D73</f>
        <v>1.1039999999999996</v>
      </c>
      <c r="N27" s="120">
        <f t="shared" si="1"/>
        <v>27.205714285714279</v>
      </c>
      <c r="O27" s="17"/>
    </row>
    <row r="28" spans="3:15" ht="15.75" customHeight="1" thickBot="1">
      <c r="C28" s="116" t="s">
        <v>18</v>
      </c>
      <c r="D28" s="141" t="s">
        <v>16</v>
      </c>
      <c r="E28" s="142"/>
      <c r="F28" s="142"/>
      <c r="G28" s="142"/>
      <c r="H28" s="142"/>
      <c r="I28" s="142"/>
      <c r="J28" s="143"/>
      <c r="K28" s="117">
        <v>39</v>
      </c>
      <c r="L28" s="117">
        <f t="shared" si="0"/>
        <v>13.928571428571429</v>
      </c>
      <c r="M28" s="119">
        <v>0.192</v>
      </c>
      <c r="N28" s="120">
        <f t="shared" si="1"/>
        <v>2.6742857142857144</v>
      </c>
      <c r="O28" s="17"/>
    </row>
    <row r="29" spans="3:15" ht="15.75" customHeight="1" thickBot="1">
      <c r="C29" s="116" t="s">
        <v>20</v>
      </c>
      <c r="D29" s="141" t="s">
        <v>90</v>
      </c>
      <c r="E29" s="142"/>
      <c r="F29" s="142"/>
      <c r="G29" s="142"/>
      <c r="H29" s="142"/>
      <c r="I29" s="142"/>
      <c r="J29" s="143"/>
      <c r="K29" s="117">
        <v>69</v>
      </c>
      <c r="L29" s="117">
        <f t="shared" si="0"/>
        <v>24.642857142857146</v>
      </c>
      <c r="M29" s="119">
        <v>0.57599999999999996</v>
      </c>
      <c r="N29" s="120">
        <f t="shared" si="1"/>
        <v>14.194285714285716</v>
      </c>
      <c r="O29" s="17"/>
    </row>
    <row r="30" spans="3:15" ht="15.75" customHeight="1" thickBot="1">
      <c r="C30" s="116" t="s">
        <v>22</v>
      </c>
      <c r="D30" s="141" t="s">
        <v>19</v>
      </c>
      <c r="E30" s="142"/>
      <c r="F30" s="142"/>
      <c r="G30" s="142"/>
      <c r="H30" s="142"/>
      <c r="I30" s="142"/>
      <c r="J30" s="143"/>
      <c r="K30" s="117">
        <v>39</v>
      </c>
      <c r="L30" s="117">
        <f t="shared" si="0"/>
        <v>13.928571428571429</v>
      </c>
      <c r="M30" s="119">
        <v>6.4000000000000001E-2</v>
      </c>
      <c r="N30" s="120">
        <f t="shared" si="1"/>
        <v>0.89142857142857146</v>
      </c>
      <c r="O30" s="17"/>
    </row>
    <row r="31" spans="3:15" ht="15.75" customHeight="1" thickBot="1">
      <c r="C31" s="123" t="s">
        <v>24</v>
      </c>
      <c r="D31" s="151" t="s">
        <v>19</v>
      </c>
      <c r="E31" s="152"/>
      <c r="F31" s="152"/>
      <c r="G31" s="152"/>
      <c r="H31" s="152"/>
      <c r="I31" s="152"/>
      <c r="J31" s="153"/>
      <c r="K31" s="117">
        <v>65</v>
      </c>
      <c r="L31" s="117">
        <f t="shared" si="0"/>
        <v>23.214285714285715</v>
      </c>
      <c r="M31" s="119">
        <v>0.14399999999999999</v>
      </c>
      <c r="N31" s="120">
        <f t="shared" si="1"/>
        <v>3.342857142857143</v>
      </c>
      <c r="O31" s="39"/>
    </row>
    <row r="32" spans="3:15" ht="15.75" customHeight="1" thickBot="1">
      <c r="C32" s="123" t="s">
        <v>25</v>
      </c>
      <c r="D32" s="154" t="s">
        <v>42</v>
      </c>
      <c r="E32" s="155"/>
      <c r="F32" s="155"/>
      <c r="G32" s="155"/>
      <c r="H32" s="155"/>
      <c r="I32" s="155"/>
      <c r="J32" s="156"/>
      <c r="K32" s="117">
        <v>58</v>
      </c>
      <c r="L32" s="117">
        <f t="shared" si="0"/>
        <v>20.714285714285715</v>
      </c>
      <c r="M32" s="119">
        <v>0.36</v>
      </c>
      <c r="N32" s="120">
        <f t="shared" si="1"/>
        <v>7.4571428571428573</v>
      </c>
      <c r="O32" s="17"/>
    </row>
    <row r="33" spans="3:15" ht="15.75" customHeight="1" thickBot="1">
      <c r="C33" s="116" t="s">
        <v>26</v>
      </c>
      <c r="D33" s="161" t="s">
        <v>110</v>
      </c>
      <c r="E33" s="162"/>
      <c r="F33" s="162"/>
      <c r="G33" s="162"/>
      <c r="H33" s="162"/>
      <c r="I33" s="162"/>
      <c r="J33" s="163"/>
      <c r="K33" s="117">
        <v>68</v>
      </c>
      <c r="L33" s="117">
        <f t="shared" si="0"/>
        <v>24.285714285714288</v>
      </c>
      <c r="M33" s="124">
        <f>E73</f>
        <v>1.3340000000000003</v>
      </c>
      <c r="N33" s="120">
        <f t="shared" si="1"/>
        <v>32.397142857142867</v>
      </c>
      <c r="O33" s="17"/>
    </row>
    <row r="34" spans="3:15" ht="15.75" customHeight="1" thickBot="1">
      <c r="C34" s="116" t="s">
        <v>27</v>
      </c>
      <c r="D34" s="150" t="s">
        <v>111</v>
      </c>
      <c r="E34" s="142"/>
      <c r="F34" s="142"/>
      <c r="G34" s="142"/>
      <c r="H34" s="142"/>
      <c r="I34" s="142"/>
      <c r="J34" s="143"/>
      <c r="K34" s="117">
        <v>59</v>
      </c>
      <c r="L34" s="117">
        <f t="shared" si="0"/>
        <v>21.071428571428573</v>
      </c>
      <c r="M34" s="119">
        <v>1.72</v>
      </c>
      <c r="N34" s="120">
        <f t="shared" si="1"/>
        <v>36.242857142857147</v>
      </c>
      <c r="O34" s="17"/>
    </row>
    <row r="35" spans="3:15" ht="15.75" customHeight="1" thickBot="1">
      <c r="C35" s="116" t="s">
        <v>28</v>
      </c>
      <c r="D35" s="141" t="s">
        <v>16</v>
      </c>
      <c r="E35" s="142"/>
      <c r="F35" s="142"/>
      <c r="G35" s="142"/>
      <c r="H35" s="142"/>
      <c r="I35" s="142"/>
      <c r="J35" s="143"/>
      <c r="K35" s="117">
        <v>38</v>
      </c>
      <c r="L35" s="117">
        <f t="shared" si="0"/>
        <v>13.571428571428573</v>
      </c>
      <c r="M35" s="119">
        <v>0.17599999999999999</v>
      </c>
      <c r="N35" s="120">
        <f t="shared" si="1"/>
        <v>2.3885714285714288</v>
      </c>
      <c r="O35" s="17"/>
    </row>
    <row r="36" spans="3:15" ht="15.75" customHeight="1" thickBot="1">
      <c r="C36" s="116" t="s">
        <v>29</v>
      </c>
      <c r="D36" s="141" t="s">
        <v>92</v>
      </c>
      <c r="E36" s="142"/>
      <c r="F36" s="142"/>
      <c r="G36" s="142"/>
      <c r="H36" s="142"/>
      <c r="I36" s="142"/>
      <c r="J36" s="143"/>
      <c r="K36" s="117">
        <v>69</v>
      </c>
      <c r="L36" s="117">
        <f t="shared" si="0"/>
        <v>24.642857142857146</v>
      </c>
      <c r="M36" s="119">
        <v>0.38400000000000001</v>
      </c>
      <c r="N36" s="120">
        <f t="shared" si="1"/>
        <v>9.4628571428571444</v>
      </c>
      <c r="O36" s="25"/>
    </row>
    <row r="37" spans="3:15" ht="15.75" customHeight="1" thickBot="1">
      <c r="C37" s="116" t="s">
        <v>30</v>
      </c>
      <c r="D37" s="141" t="s">
        <v>93</v>
      </c>
      <c r="E37" s="142"/>
      <c r="F37" s="142"/>
      <c r="G37" s="142"/>
      <c r="H37" s="142"/>
      <c r="I37" s="142"/>
      <c r="J37" s="143"/>
      <c r="K37" s="117">
        <v>22</v>
      </c>
      <c r="L37" s="117">
        <f t="shared" si="0"/>
        <v>7.8571428571428577</v>
      </c>
      <c r="M37" s="119">
        <v>4.04</v>
      </c>
      <c r="N37" s="120">
        <f t="shared" si="1"/>
        <v>31.742857142857144</v>
      </c>
      <c r="O37" s="17"/>
    </row>
    <row r="38" spans="3:15" ht="15.75" customHeight="1" thickBot="1">
      <c r="C38" s="116" t="s">
        <v>45</v>
      </c>
      <c r="D38" s="141" t="s">
        <v>89</v>
      </c>
      <c r="E38" s="142"/>
      <c r="F38" s="142"/>
      <c r="G38" s="142"/>
      <c r="H38" s="142"/>
      <c r="I38" s="142"/>
      <c r="J38" s="143"/>
      <c r="K38" s="117">
        <v>67</v>
      </c>
      <c r="L38" s="117">
        <f t="shared" si="0"/>
        <v>23.928571428571431</v>
      </c>
      <c r="M38" s="125">
        <f>F73</f>
        <v>0.88200000000000001</v>
      </c>
      <c r="N38" s="120">
        <f t="shared" si="1"/>
        <v>21.105</v>
      </c>
      <c r="O38" s="17"/>
    </row>
    <row r="39" spans="3:15" ht="15.75" customHeight="1" thickBot="1">
      <c r="C39" s="116" t="s">
        <v>46</v>
      </c>
      <c r="D39" s="141" t="s">
        <v>16</v>
      </c>
      <c r="E39" s="142"/>
      <c r="F39" s="142"/>
      <c r="G39" s="142"/>
      <c r="H39" s="142"/>
      <c r="I39" s="142"/>
      <c r="J39" s="143"/>
      <c r="K39" s="117">
        <v>36</v>
      </c>
      <c r="L39" s="117">
        <f t="shared" si="0"/>
        <v>12.857142857142858</v>
      </c>
      <c r="M39" s="119">
        <v>0.216</v>
      </c>
      <c r="N39" s="120">
        <f t="shared" si="1"/>
        <v>2.7771428571428571</v>
      </c>
      <c r="O39" s="17"/>
    </row>
    <row r="40" spans="3:15" ht="15.75" customHeight="1" thickBot="1">
      <c r="C40" s="116" t="s">
        <v>47</v>
      </c>
      <c r="D40" s="141" t="s">
        <v>94</v>
      </c>
      <c r="E40" s="142"/>
      <c r="F40" s="142"/>
      <c r="G40" s="142"/>
      <c r="H40" s="142"/>
      <c r="I40" s="142"/>
      <c r="J40" s="143"/>
      <c r="K40" s="117">
        <v>70</v>
      </c>
      <c r="L40" s="117">
        <f t="shared" si="0"/>
        <v>25</v>
      </c>
      <c r="M40" s="119">
        <v>1.77</v>
      </c>
      <c r="N40" s="120">
        <f t="shared" si="1"/>
        <v>44.25</v>
      </c>
      <c r="O40" s="17"/>
    </row>
    <row r="41" spans="3:15" ht="15.75" customHeight="1" thickBot="1">
      <c r="C41" s="116" t="s">
        <v>48</v>
      </c>
      <c r="D41" s="141" t="s">
        <v>19</v>
      </c>
      <c r="E41" s="142"/>
      <c r="F41" s="142"/>
      <c r="G41" s="142"/>
      <c r="H41" s="142"/>
      <c r="I41" s="142"/>
      <c r="J41" s="143"/>
      <c r="K41" s="117">
        <v>38</v>
      </c>
      <c r="L41" s="117">
        <f t="shared" si="0"/>
        <v>13.571428571428573</v>
      </c>
      <c r="M41" s="119">
        <v>6.4000000000000001E-2</v>
      </c>
      <c r="N41" s="120">
        <f t="shared" si="1"/>
        <v>0.86857142857142866</v>
      </c>
      <c r="O41" s="17"/>
    </row>
    <row r="42" spans="3:15" ht="15.75" customHeight="1" thickBot="1">
      <c r="C42" s="116" t="s">
        <v>49</v>
      </c>
      <c r="D42" s="141" t="s">
        <v>19</v>
      </c>
      <c r="E42" s="142"/>
      <c r="F42" s="142"/>
      <c r="G42" s="142"/>
      <c r="H42" s="142"/>
      <c r="I42" s="142"/>
      <c r="J42" s="143"/>
      <c r="K42" s="117">
        <v>67</v>
      </c>
      <c r="L42" s="117">
        <f t="shared" si="0"/>
        <v>23.928571428571431</v>
      </c>
      <c r="M42" s="119">
        <v>0.13600000000000001</v>
      </c>
      <c r="N42" s="120">
        <f t="shared" si="1"/>
        <v>3.2542857142857149</v>
      </c>
      <c r="O42" s="17"/>
    </row>
    <row r="43" spans="3:15" ht="15.75" thickBot="1">
      <c r="C43" s="126" t="s">
        <v>50</v>
      </c>
      <c r="D43" s="157" t="s">
        <v>95</v>
      </c>
      <c r="E43" s="158"/>
      <c r="F43" s="158"/>
      <c r="G43" s="158"/>
      <c r="H43" s="158"/>
      <c r="I43" s="158"/>
      <c r="J43" s="159"/>
      <c r="K43" s="117">
        <v>60</v>
      </c>
      <c r="L43" s="117">
        <f t="shared" si="0"/>
        <v>21.428571428571431</v>
      </c>
      <c r="M43" s="119">
        <v>0.36799999999999999</v>
      </c>
      <c r="N43" s="120">
        <f t="shared" si="1"/>
        <v>7.8857142857142861</v>
      </c>
      <c r="O43" s="25"/>
    </row>
    <row r="44" spans="3:15" ht="15.75" thickBot="1">
      <c r="C44" s="113" t="s">
        <v>84</v>
      </c>
      <c r="D44" s="160" t="s">
        <v>91</v>
      </c>
      <c r="E44" s="158"/>
      <c r="F44" s="158"/>
      <c r="G44" s="158"/>
      <c r="H44" s="158"/>
      <c r="I44" s="158"/>
      <c r="J44" s="159"/>
      <c r="K44" s="118">
        <v>66</v>
      </c>
      <c r="L44" s="117">
        <f t="shared" si="0"/>
        <v>23.571428571428573</v>
      </c>
      <c r="M44" s="127">
        <v>0.104</v>
      </c>
      <c r="N44" s="120">
        <f t="shared" si="1"/>
        <v>2.4514285714285715</v>
      </c>
    </row>
    <row r="45" spans="3:15" ht="15.75" thickBot="1">
      <c r="C45" s="128" t="s">
        <v>85</v>
      </c>
      <c r="D45" s="164" t="s">
        <v>96</v>
      </c>
      <c r="E45" s="158"/>
      <c r="F45" s="158"/>
      <c r="G45" s="158"/>
      <c r="H45" s="158"/>
      <c r="I45" s="158"/>
      <c r="J45" s="159"/>
      <c r="K45" s="129">
        <v>21</v>
      </c>
      <c r="L45" s="117">
        <f t="shared" si="0"/>
        <v>7.5000000000000009</v>
      </c>
      <c r="M45" s="130">
        <v>1.24</v>
      </c>
      <c r="N45" s="120">
        <f t="shared" si="1"/>
        <v>9.3000000000000007</v>
      </c>
    </row>
    <row r="46" spans="3:15" ht="15.75" thickBot="1">
      <c r="C46" s="131" t="s">
        <v>86</v>
      </c>
      <c r="D46" s="160" t="s">
        <v>113</v>
      </c>
      <c r="E46" s="158"/>
      <c r="F46" s="158"/>
      <c r="G46" s="158"/>
      <c r="H46" s="158"/>
      <c r="I46" s="158"/>
      <c r="J46" s="159"/>
      <c r="K46" s="117">
        <v>46</v>
      </c>
      <c r="L46" s="117">
        <f t="shared" si="0"/>
        <v>16.428571428571431</v>
      </c>
      <c r="M46" s="132">
        <f>G73</f>
        <v>0.22000000000000003</v>
      </c>
      <c r="N46" s="120">
        <f t="shared" si="1"/>
        <v>3.6142857142857152</v>
      </c>
    </row>
    <row r="47" spans="3:15" ht="15.75" thickBot="1">
      <c r="C47" s="131" t="s">
        <v>87</v>
      </c>
      <c r="D47" s="160" t="s">
        <v>115</v>
      </c>
      <c r="E47" s="158"/>
      <c r="F47" s="158"/>
      <c r="G47" s="158"/>
      <c r="H47" s="158"/>
      <c r="I47" s="158"/>
      <c r="J47" s="159"/>
      <c r="K47" s="117">
        <v>87</v>
      </c>
      <c r="L47" s="117">
        <f t="shared" si="0"/>
        <v>31.071428571428573</v>
      </c>
      <c r="M47" s="133">
        <v>4.8000000000000001E-2</v>
      </c>
      <c r="N47" s="120">
        <f t="shared" si="1"/>
        <v>1.4914285714285715</v>
      </c>
    </row>
    <row r="48" spans="3:15" ht="15.75" thickBot="1">
      <c r="C48" s="134" t="s">
        <v>88</v>
      </c>
      <c r="D48" s="164" t="s">
        <v>97</v>
      </c>
      <c r="E48" s="158"/>
      <c r="F48" s="158"/>
      <c r="G48" s="158"/>
      <c r="H48" s="158"/>
      <c r="I48" s="158"/>
      <c r="J48" s="159"/>
      <c r="K48" s="135"/>
      <c r="L48" s="117">
        <v>1.6000000000000001E-3</v>
      </c>
      <c r="M48" s="136"/>
      <c r="N48" s="120"/>
    </row>
    <row r="49" spans="3:14" ht="15.75" thickBot="1">
      <c r="C49" s="137"/>
      <c r="D49" s="137"/>
      <c r="E49" s="137"/>
      <c r="F49" s="137"/>
      <c r="G49" s="137"/>
      <c r="H49" s="137"/>
      <c r="I49" s="137"/>
      <c r="J49" s="137"/>
      <c r="K49" s="137"/>
      <c r="L49" s="118"/>
      <c r="M49" s="115">
        <f>SUM(M22:M48)</f>
        <v>16.386999999999997</v>
      </c>
      <c r="N49" s="115">
        <f>SUM(N22:N48)</f>
        <v>283.11821428571426</v>
      </c>
    </row>
    <row r="50" spans="3:14" ht="15.75" thickBot="1"/>
    <row r="51" spans="3:14" ht="30.75" thickBot="1">
      <c r="C51" s="14" t="s">
        <v>55</v>
      </c>
      <c r="D51" s="13" t="s">
        <v>32</v>
      </c>
      <c r="E51" s="14" t="s">
        <v>117</v>
      </c>
      <c r="F51" s="13" t="s">
        <v>32</v>
      </c>
      <c r="G51" s="14" t="s">
        <v>113</v>
      </c>
    </row>
    <row r="52" spans="3:14" ht="15.75" thickBot="1">
      <c r="C52" s="13" t="s">
        <v>15</v>
      </c>
      <c r="D52" s="13" t="s">
        <v>17</v>
      </c>
      <c r="E52" s="14" t="s">
        <v>26</v>
      </c>
      <c r="F52" s="14" t="s">
        <v>45</v>
      </c>
      <c r="G52" s="14" t="s">
        <v>86</v>
      </c>
    </row>
    <row r="53" spans="3:14" ht="15.75" thickBot="1">
      <c r="C53" s="13">
        <v>0.72</v>
      </c>
      <c r="D53" s="13">
        <v>0.24</v>
      </c>
      <c r="E53" s="13">
        <v>0.52</v>
      </c>
      <c r="F53" s="13">
        <v>0.24</v>
      </c>
      <c r="G53" s="13">
        <v>0.56000000000000005</v>
      </c>
      <c r="H53" s="17"/>
      <c r="I53" s="17"/>
      <c r="J53" s="17"/>
      <c r="K53" s="17"/>
      <c r="L53" s="17"/>
      <c r="M53" s="17"/>
      <c r="N53" s="17"/>
    </row>
    <row r="54" spans="3:14" ht="15.75" thickBot="1">
      <c r="C54" s="13">
        <v>0.72</v>
      </c>
      <c r="D54" s="13">
        <v>2.04</v>
      </c>
      <c r="E54" s="34">
        <v>2.2000000000000002</v>
      </c>
      <c r="F54" s="35">
        <v>0.44</v>
      </c>
      <c r="G54" s="34">
        <v>0.08</v>
      </c>
      <c r="H54" s="25"/>
      <c r="I54" s="25"/>
      <c r="J54" s="25"/>
      <c r="K54" s="25"/>
      <c r="L54" s="17"/>
      <c r="M54" s="17"/>
      <c r="N54" s="17"/>
    </row>
    <row r="55" spans="3:14" ht="15.75" thickBot="1">
      <c r="C55" s="13">
        <v>1.1200000000000001</v>
      </c>
      <c r="D55" s="13">
        <v>0.24</v>
      </c>
      <c r="E55" s="34">
        <v>0.88</v>
      </c>
      <c r="F55" s="34">
        <v>1.56</v>
      </c>
      <c r="G55" s="34">
        <v>0.08</v>
      </c>
      <c r="H55" s="25"/>
      <c r="I55" s="25"/>
      <c r="J55" s="25"/>
      <c r="K55" s="25"/>
      <c r="L55" s="17"/>
      <c r="M55" s="17"/>
      <c r="N55" s="17"/>
    </row>
    <row r="56" spans="3:14" ht="15.75" thickBot="1">
      <c r="C56" s="13">
        <v>0.72</v>
      </c>
      <c r="D56" s="13">
        <v>2.2000000000000002</v>
      </c>
      <c r="E56" s="34">
        <v>1.6</v>
      </c>
      <c r="F56" s="34">
        <v>1.52</v>
      </c>
      <c r="G56" s="34">
        <v>0.08</v>
      </c>
      <c r="H56" s="25"/>
      <c r="I56" s="25"/>
      <c r="J56" s="25"/>
      <c r="K56" s="25"/>
      <c r="L56" s="17"/>
      <c r="M56" s="17"/>
      <c r="N56" s="17"/>
    </row>
    <row r="57" spans="3:14" ht="15.75" thickBot="1">
      <c r="C57" s="13">
        <v>0.68</v>
      </c>
      <c r="D57" s="13">
        <v>2.12</v>
      </c>
      <c r="E57" s="34">
        <v>2.16</v>
      </c>
      <c r="F57" s="34">
        <v>0.24</v>
      </c>
      <c r="G57" s="34">
        <v>0.08</v>
      </c>
      <c r="H57" s="25"/>
      <c r="I57" s="25"/>
      <c r="J57" s="25"/>
      <c r="K57" s="25"/>
      <c r="L57" s="17"/>
      <c r="M57" s="17"/>
      <c r="N57" s="17"/>
    </row>
    <row r="58" spans="3:14" ht="15.75" thickBot="1">
      <c r="C58" s="13">
        <v>0.94</v>
      </c>
      <c r="D58" s="13">
        <v>0.54</v>
      </c>
      <c r="E58" s="34">
        <v>1.24</v>
      </c>
      <c r="F58" s="34">
        <v>1.2</v>
      </c>
      <c r="G58" s="34">
        <v>0.08</v>
      </c>
      <c r="H58" s="25"/>
      <c r="I58" s="25"/>
      <c r="J58" s="25"/>
      <c r="K58" s="25"/>
      <c r="L58" s="17"/>
      <c r="M58" s="17"/>
      <c r="N58" s="17"/>
    </row>
    <row r="59" spans="3:14" ht="15.75" thickBot="1">
      <c r="C59" s="13">
        <v>1.1200000000000001</v>
      </c>
      <c r="D59" s="13">
        <v>0.24</v>
      </c>
      <c r="E59" s="34">
        <v>1.6</v>
      </c>
      <c r="F59" s="34">
        <v>0.88</v>
      </c>
      <c r="G59" s="34">
        <v>0.08</v>
      </c>
      <c r="H59" s="25"/>
      <c r="I59" s="25"/>
      <c r="J59" s="25"/>
      <c r="K59" s="25"/>
      <c r="L59" s="17"/>
      <c r="M59" s="17"/>
      <c r="N59" s="17"/>
    </row>
    <row r="60" spans="3:14" ht="15.75" thickBot="1">
      <c r="C60" s="13">
        <v>0.72</v>
      </c>
      <c r="D60" s="13">
        <v>1.56</v>
      </c>
      <c r="E60" s="34">
        <v>2.16</v>
      </c>
      <c r="F60" s="34">
        <v>0.24</v>
      </c>
      <c r="G60" s="34">
        <v>0.08</v>
      </c>
      <c r="H60" s="25"/>
      <c r="I60" s="25"/>
      <c r="J60" s="25"/>
      <c r="K60" s="25"/>
      <c r="L60" s="17"/>
      <c r="M60" s="17"/>
      <c r="N60" s="17"/>
    </row>
    <row r="61" spans="3:14" ht="15.75" thickBot="1">
      <c r="C61" s="13">
        <v>0.72</v>
      </c>
      <c r="D61" s="13">
        <v>0.54</v>
      </c>
      <c r="E61" s="32">
        <v>0.56000000000000005</v>
      </c>
      <c r="F61" s="34">
        <v>0.54</v>
      </c>
      <c r="G61" s="34">
        <v>0.08</v>
      </c>
      <c r="H61" s="25"/>
      <c r="I61" s="25"/>
      <c r="J61" s="25"/>
      <c r="K61" s="25"/>
      <c r="L61" s="17"/>
      <c r="M61" s="17"/>
      <c r="N61" s="17"/>
    </row>
    <row r="62" spans="3:14" ht="15.75" thickBot="1">
      <c r="C62" s="13">
        <v>0.68</v>
      </c>
      <c r="D62" s="13">
        <v>1.48</v>
      </c>
      <c r="E62" s="34">
        <v>1.2</v>
      </c>
      <c r="F62" s="34">
        <v>0.24</v>
      </c>
      <c r="G62" s="34">
        <v>0.36</v>
      </c>
      <c r="H62" s="25"/>
      <c r="I62" s="25"/>
      <c r="J62" s="25"/>
      <c r="K62" s="25"/>
      <c r="L62" s="17"/>
      <c r="M62" s="17"/>
      <c r="N62" s="17"/>
    </row>
    <row r="63" spans="3:14" ht="15.75" thickBot="1">
      <c r="C63" s="13">
        <v>1.1200000000000001</v>
      </c>
      <c r="D63" s="13">
        <v>2.2000000000000002</v>
      </c>
      <c r="E63" s="34">
        <v>1.88</v>
      </c>
      <c r="F63" s="34">
        <v>0.54</v>
      </c>
      <c r="G63" s="34">
        <v>0.08</v>
      </c>
      <c r="H63" s="25"/>
      <c r="I63" s="25"/>
      <c r="J63" s="25"/>
      <c r="K63" s="25"/>
      <c r="L63" s="17"/>
      <c r="M63" s="17"/>
      <c r="N63" s="17"/>
    </row>
    <row r="64" spans="3:14" ht="15.75" thickBot="1">
      <c r="C64" s="13">
        <v>1.1200000000000001</v>
      </c>
      <c r="D64" s="13">
        <v>2.16</v>
      </c>
      <c r="E64" s="13">
        <v>1.6</v>
      </c>
      <c r="F64" s="13">
        <v>2.16</v>
      </c>
      <c r="G64" s="13">
        <v>0.08</v>
      </c>
      <c r="H64" s="17"/>
      <c r="I64" s="17"/>
      <c r="J64" s="17"/>
      <c r="K64" s="17"/>
      <c r="L64" s="17"/>
      <c r="M64" s="17"/>
      <c r="N64" s="17"/>
    </row>
    <row r="65" spans="2:14" ht="15.75" thickBot="1">
      <c r="C65" s="13">
        <v>0.96</v>
      </c>
      <c r="D65" s="13">
        <v>0.56000000000000005</v>
      </c>
      <c r="E65" s="13">
        <v>0.6</v>
      </c>
      <c r="F65" s="13">
        <v>2.16</v>
      </c>
      <c r="G65" s="13">
        <v>0.68</v>
      </c>
      <c r="H65" s="17"/>
      <c r="I65" s="17"/>
      <c r="J65" s="17"/>
      <c r="K65" s="17"/>
      <c r="L65" s="17"/>
      <c r="M65" s="17"/>
      <c r="N65" s="17"/>
    </row>
    <row r="66" spans="2:14" ht="15.75" thickBot="1">
      <c r="C66" s="13">
        <v>0.68</v>
      </c>
      <c r="D66" s="13">
        <v>1.56</v>
      </c>
      <c r="E66" s="13">
        <v>0.68</v>
      </c>
      <c r="F66" s="13">
        <v>1.1599999999999999</v>
      </c>
      <c r="G66" s="13">
        <v>0.08</v>
      </c>
      <c r="H66" s="17"/>
      <c r="I66" s="17"/>
      <c r="J66" s="17"/>
      <c r="K66" s="17"/>
      <c r="L66" s="17"/>
      <c r="M66" s="17"/>
      <c r="N66" s="17"/>
    </row>
    <row r="67" spans="2:14" ht="15.75" thickBot="1">
      <c r="C67" s="13">
        <v>0.72</v>
      </c>
      <c r="D67" s="13">
        <v>0.24</v>
      </c>
      <c r="E67" s="13">
        <v>0.64</v>
      </c>
      <c r="F67" s="13">
        <v>0.24</v>
      </c>
      <c r="G67" s="13">
        <v>0.36</v>
      </c>
      <c r="H67" s="17"/>
      <c r="I67" s="17"/>
      <c r="J67" s="17"/>
      <c r="K67" s="17"/>
      <c r="L67" s="17"/>
      <c r="M67" s="17"/>
      <c r="N67" s="17"/>
    </row>
    <row r="68" spans="2:14" ht="15.75" thickBot="1">
      <c r="C68" s="13">
        <v>0.72</v>
      </c>
      <c r="D68" s="13">
        <v>0.56000000000000005</v>
      </c>
      <c r="E68" s="13">
        <v>0.6</v>
      </c>
      <c r="F68" s="13">
        <v>0.24</v>
      </c>
      <c r="G68" s="13">
        <v>0.36</v>
      </c>
    </row>
    <row r="69" spans="2:14" ht="15.75" thickBot="1">
      <c r="C69" s="13">
        <v>0.68</v>
      </c>
      <c r="D69" s="13">
        <v>0.24</v>
      </c>
      <c r="E69" s="13">
        <v>2.12</v>
      </c>
      <c r="F69" s="13">
        <v>0.4</v>
      </c>
      <c r="G69" s="13">
        <v>0.68</v>
      </c>
    </row>
    <row r="70" spans="2:14" ht="15.75" thickBot="1">
      <c r="C70" s="13">
        <v>0.96</v>
      </c>
      <c r="D70" s="13">
        <v>0.96</v>
      </c>
      <c r="E70" s="13">
        <v>1.28</v>
      </c>
      <c r="F70" s="13">
        <v>1.56</v>
      </c>
      <c r="G70" s="13">
        <v>0.08</v>
      </c>
    </row>
    <row r="71" spans="2:14" ht="15.75" thickBot="1">
      <c r="C71" s="13">
        <v>1.1200000000000001</v>
      </c>
      <c r="D71" s="13">
        <v>2.16</v>
      </c>
      <c r="E71" s="13">
        <v>0.64</v>
      </c>
      <c r="F71" s="13">
        <v>1.2</v>
      </c>
      <c r="G71" s="13">
        <v>0.36</v>
      </c>
    </row>
    <row r="72" spans="2:14" ht="15.75" thickBot="1">
      <c r="C72" s="13">
        <v>0.6</v>
      </c>
      <c r="D72" s="13">
        <v>0.24</v>
      </c>
      <c r="E72" s="13">
        <v>2.52</v>
      </c>
      <c r="F72" s="13">
        <v>0.88</v>
      </c>
      <c r="G72" s="33">
        <v>0.08</v>
      </c>
    </row>
    <row r="73" spans="2:14">
      <c r="B73" s="26" t="s">
        <v>56</v>
      </c>
      <c r="C73" s="104">
        <f>AVERAGE(C53:C72)</f>
        <v>0.84100000000000041</v>
      </c>
      <c r="D73" s="36">
        <f t="shared" ref="D73:G73" si="2">AVERAGE(D53:D72)</f>
        <v>1.1039999999999996</v>
      </c>
      <c r="E73" s="37">
        <f t="shared" si="2"/>
        <v>1.3340000000000003</v>
      </c>
      <c r="F73" s="106">
        <f t="shared" si="2"/>
        <v>0.88200000000000001</v>
      </c>
      <c r="G73" s="105">
        <f t="shared" si="2"/>
        <v>0.22000000000000003</v>
      </c>
    </row>
  </sheetData>
  <mergeCells count="33">
    <mergeCell ref="D45:J45"/>
    <mergeCell ref="D46:J46"/>
    <mergeCell ref="D47:J47"/>
    <mergeCell ref="D48:J48"/>
    <mergeCell ref="D23:J23"/>
    <mergeCell ref="D40:J40"/>
    <mergeCell ref="D42:J42"/>
    <mergeCell ref="D43:J43"/>
    <mergeCell ref="D44:J44"/>
    <mergeCell ref="D33:J33"/>
    <mergeCell ref="D34:J34"/>
    <mergeCell ref="D35:J35"/>
    <mergeCell ref="D36:J36"/>
    <mergeCell ref="D37:J37"/>
    <mergeCell ref="D38:J38"/>
    <mergeCell ref="D39:J39"/>
    <mergeCell ref="D29:J29"/>
    <mergeCell ref="D30:J30"/>
    <mergeCell ref="D31:J31"/>
    <mergeCell ref="D32:J32"/>
    <mergeCell ref="D41:J41"/>
    <mergeCell ref="M19:M20"/>
    <mergeCell ref="D21:J21"/>
    <mergeCell ref="D28:J28"/>
    <mergeCell ref="C19:C20"/>
    <mergeCell ref="D19:J20"/>
    <mergeCell ref="K19:K20"/>
    <mergeCell ref="L19:L20"/>
    <mergeCell ref="D22:J22"/>
    <mergeCell ref="D24:J24"/>
    <mergeCell ref="D25:J25"/>
    <mergeCell ref="D26:J26"/>
    <mergeCell ref="D27:J2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8"/>
  <sheetViews>
    <sheetView topLeftCell="F34" workbookViewId="0">
      <selection activeCell="A23" sqref="A23"/>
    </sheetView>
  </sheetViews>
  <sheetFormatPr defaultRowHeight="15"/>
  <cols>
    <col min="1" max="2" width="9.140625" style="3"/>
    <col min="3" max="3" width="17.5703125" style="3" customWidth="1"/>
    <col min="4" max="4" width="52.85546875" style="3" bestFit="1" customWidth="1"/>
    <col min="5" max="5" width="12.7109375" style="3" bestFit="1" customWidth="1"/>
    <col min="6" max="6" width="12.85546875" style="3" bestFit="1" customWidth="1"/>
    <col min="7" max="7" width="9.140625" style="3"/>
    <col min="8" max="8" width="15" style="3" bestFit="1" customWidth="1"/>
    <col min="9" max="16384" width="9.140625" style="3"/>
  </cols>
  <sheetData>
    <row r="1" spans="1:16">
      <c r="A1" s="18" t="s">
        <v>52</v>
      </c>
    </row>
    <row r="2" spans="1:16">
      <c r="C2" s="18" t="s">
        <v>53</v>
      </c>
    </row>
    <row r="3" spans="1:16" ht="15.75" thickBo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ht="15.75" thickBot="1">
      <c r="A4" s="8"/>
      <c r="B4" s="8"/>
      <c r="C4" s="9" t="s">
        <v>1</v>
      </c>
      <c r="D4" s="9" t="s">
        <v>2</v>
      </c>
      <c r="E4" s="10" t="s">
        <v>3</v>
      </c>
      <c r="F4" s="11" t="s">
        <v>4</v>
      </c>
      <c r="G4" s="9" t="s">
        <v>5</v>
      </c>
      <c r="H4" s="12" t="s">
        <v>6</v>
      </c>
      <c r="I4" s="50"/>
      <c r="J4" s="50"/>
      <c r="K4" s="171"/>
      <c r="L4" s="171"/>
      <c r="M4" s="171"/>
      <c r="N4" s="39"/>
      <c r="O4" s="8"/>
      <c r="P4" s="8"/>
    </row>
    <row r="5" spans="1:16" ht="15.75" thickBot="1">
      <c r="A5" s="8"/>
      <c r="B5" s="8"/>
      <c r="C5" s="13" t="s">
        <v>7</v>
      </c>
      <c r="D5" s="13" t="s">
        <v>8</v>
      </c>
      <c r="E5" s="13">
        <v>0</v>
      </c>
      <c r="F5" s="13">
        <v>1.6000000000000001E-3</v>
      </c>
      <c r="G5" s="13">
        <v>0</v>
      </c>
      <c r="H5" s="13">
        <v>0</v>
      </c>
      <c r="I5" s="50"/>
      <c r="J5" s="50"/>
      <c r="K5" s="171"/>
      <c r="L5" s="171"/>
      <c r="M5" s="171"/>
      <c r="N5" s="39"/>
      <c r="O5" s="8"/>
      <c r="P5" s="8"/>
    </row>
    <row r="6" spans="1:16" ht="15.75" thickBot="1">
      <c r="A6" s="8"/>
      <c r="B6" s="8"/>
      <c r="C6" s="13" t="s">
        <v>9</v>
      </c>
      <c r="D6" s="14" t="s">
        <v>82</v>
      </c>
      <c r="E6" s="13">
        <v>268</v>
      </c>
      <c r="F6" s="13">
        <f>(E6/2.8)</f>
        <v>95.714285714285722</v>
      </c>
      <c r="G6" s="13">
        <v>0.06</v>
      </c>
      <c r="H6" s="13">
        <f>(F6 * G6)</f>
        <v>5.7428571428571429</v>
      </c>
      <c r="I6" s="51"/>
      <c r="J6" s="51"/>
      <c r="K6" s="52"/>
      <c r="L6" s="52"/>
      <c r="M6" s="52"/>
      <c r="N6" s="52"/>
      <c r="O6" s="8"/>
      <c r="P6" s="8"/>
    </row>
    <row r="7" spans="1:16" ht="15.75" thickBot="1">
      <c r="A7" s="8"/>
      <c r="B7" s="8"/>
      <c r="C7" s="13" t="s">
        <v>10</v>
      </c>
      <c r="D7" s="14" t="s">
        <v>83</v>
      </c>
      <c r="E7" s="13">
        <v>90</v>
      </c>
      <c r="F7" s="13">
        <f t="shared" ref="F7:F8" si="0">(E7/2.8)</f>
        <v>32.142857142857146</v>
      </c>
      <c r="G7" s="13">
        <v>4.8000000000000001E-2</v>
      </c>
      <c r="H7" s="13">
        <f t="shared" ref="H7:H8" si="1">(F7 * G7)</f>
        <v>1.5428571428571429</v>
      </c>
      <c r="I7" s="51"/>
      <c r="J7" s="51"/>
      <c r="K7" s="52"/>
      <c r="L7" s="52"/>
      <c r="M7" s="52"/>
      <c r="N7" s="52"/>
      <c r="O7" s="8"/>
      <c r="P7" s="8"/>
    </row>
    <row r="8" spans="1:16" ht="15.75" thickBot="1">
      <c r="A8" s="8"/>
      <c r="B8" s="8"/>
      <c r="C8" s="13" t="s">
        <v>11</v>
      </c>
      <c r="D8" s="13" t="s">
        <v>36</v>
      </c>
      <c r="E8" s="13">
        <v>28</v>
      </c>
      <c r="F8" s="13">
        <f t="shared" si="0"/>
        <v>10</v>
      </c>
      <c r="G8" s="13">
        <v>0.23200000000000001</v>
      </c>
      <c r="H8" s="13">
        <f t="shared" si="1"/>
        <v>2.3200000000000003</v>
      </c>
      <c r="I8" s="51"/>
      <c r="J8" s="51"/>
      <c r="K8" s="52"/>
      <c r="L8" s="52"/>
      <c r="M8" s="52"/>
      <c r="N8" s="52"/>
      <c r="O8" s="8"/>
      <c r="P8" s="8"/>
    </row>
    <row r="9" spans="1:16" ht="15.75" thickBot="1">
      <c r="A9" s="8"/>
      <c r="B9" s="8"/>
      <c r="C9" s="13" t="s">
        <v>13</v>
      </c>
      <c r="D9" s="23" t="s">
        <v>105</v>
      </c>
      <c r="E9" s="13">
        <v>44</v>
      </c>
      <c r="F9" s="13">
        <f t="shared" ref="F9:F20" si="2">(E9/2.8)</f>
        <v>15.714285714285715</v>
      </c>
      <c r="G9" s="13">
        <v>6.4000000000000001E-2</v>
      </c>
      <c r="H9" s="15">
        <f t="shared" ref="H9:H20" si="3">(F9 * G9)</f>
        <v>1.0057142857142858</v>
      </c>
      <c r="I9" s="51"/>
      <c r="J9" s="51"/>
      <c r="K9" s="52"/>
      <c r="L9" s="52"/>
      <c r="M9" s="52"/>
      <c r="N9" s="52"/>
      <c r="O9" s="8"/>
      <c r="P9" s="8"/>
    </row>
    <row r="10" spans="1:16" ht="15.75" thickBot="1">
      <c r="A10" s="8"/>
      <c r="B10" s="8"/>
      <c r="C10" s="13" t="s">
        <v>15</v>
      </c>
      <c r="D10" s="13" t="s">
        <v>34</v>
      </c>
      <c r="E10" s="13">
        <v>22</v>
      </c>
      <c r="F10" s="13">
        <f t="shared" si="2"/>
        <v>7.8571428571428577</v>
      </c>
      <c r="G10" s="47">
        <f>'MAC Data Poll - No Pending Data'!B$66</f>
        <v>0.87619047619047641</v>
      </c>
      <c r="H10" s="13">
        <f t="shared" si="3"/>
        <v>6.884353741496601</v>
      </c>
      <c r="I10" s="51"/>
      <c r="J10" s="51"/>
      <c r="K10" s="52"/>
      <c r="L10" s="52"/>
      <c r="M10" s="52"/>
      <c r="N10" s="52"/>
      <c r="O10" s="8"/>
      <c r="P10" s="8"/>
    </row>
    <row r="11" spans="1:16" ht="15.75" thickBot="1">
      <c r="A11" s="8"/>
      <c r="B11" s="8"/>
      <c r="C11" s="82" t="s">
        <v>17</v>
      </c>
      <c r="D11" s="13" t="s">
        <v>32</v>
      </c>
      <c r="E11" s="13">
        <v>68</v>
      </c>
      <c r="F11" s="13">
        <f t="shared" si="2"/>
        <v>24.285714285714288</v>
      </c>
      <c r="G11" s="48">
        <f>'MAC Data Poll - No Pending Data'!C$66</f>
        <v>1.0638095238095238</v>
      </c>
      <c r="H11" s="13">
        <f t="shared" si="3"/>
        <v>25.835374149659867</v>
      </c>
      <c r="I11" s="51"/>
      <c r="J11" s="51"/>
      <c r="K11" s="52"/>
      <c r="L11" s="52"/>
      <c r="M11" s="52"/>
      <c r="N11" s="52"/>
      <c r="O11" s="8"/>
      <c r="P11" s="8"/>
    </row>
    <row r="12" spans="1:16" ht="15.75" thickBot="1">
      <c r="A12" s="8"/>
      <c r="B12" s="8"/>
      <c r="C12" s="13" t="s">
        <v>18</v>
      </c>
      <c r="D12" s="13" t="s">
        <v>16</v>
      </c>
      <c r="E12" s="13">
        <v>34</v>
      </c>
      <c r="F12" s="13">
        <f t="shared" si="2"/>
        <v>12.142857142857144</v>
      </c>
      <c r="G12" s="13">
        <v>0.192</v>
      </c>
      <c r="H12" s="13">
        <f t="shared" si="3"/>
        <v>2.3314285714285718</v>
      </c>
      <c r="I12" s="51"/>
      <c r="J12" s="51"/>
      <c r="K12" s="52"/>
      <c r="L12" s="52"/>
      <c r="M12" s="52"/>
      <c r="N12" s="52"/>
      <c r="O12" s="8"/>
      <c r="P12" s="8"/>
    </row>
    <row r="13" spans="1:16" ht="30.75" thickBot="1">
      <c r="A13" s="8"/>
      <c r="B13" s="8"/>
      <c r="C13" s="13" t="s">
        <v>20</v>
      </c>
      <c r="D13" s="94" t="s">
        <v>78</v>
      </c>
      <c r="E13" s="95">
        <v>68</v>
      </c>
      <c r="F13" s="95">
        <f t="shared" si="2"/>
        <v>24.285714285714288</v>
      </c>
      <c r="G13" s="95">
        <v>1.728</v>
      </c>
      <c r="H13" s="82">
        <f t="shared" si="3"/>
        <v>41.965714285714292</v>
      </c>
      <c r="I13" s="51"/>
      <c r="J13" s="51"/>
      <c r="K13" s="52"/>
      <c r="L13" s="52"/>
      <c r="M13" s="52"/>
      <c r="N13" s="52"/>
      <c r="O13" s="8"/>
      <c r="P13" s="8"/>
    </row>
    <row r="14" spans="1:16" ht="15.75" thickBot="1">
      <c r="A14" s="8"/>
      <c r="B14" s="8"/>
      <c r="C14" s="13" t="s">
        <v>22</v>
      </c>
      <c r="D14" s="13" t="s">
        <v>19</v>
      </c>
      <c r="E14" s="13">
        <v>34</v>
      </c>
      <c r="F14" s="13">
        <f t="shared" si="2"/>
        <v>12.142857142857144</v>
      </c>
      <c r="G14" s="13">
        <v>0.192</v>
      </c>
      <c r="H14" s="13">
        <f t="shared" si="3"/>
        <v>2.3314285714285718</v>
      </c>
      <c r="I14" s="51"/>
      <c r="J14" s="51"/>
      <c r="K14" s="52"/>
      <c r="L14" s="52"/>
      <c r="M14" s="52"/>
      <c r="N14" s="52"/>
      <c r="O14" s="8"/>
      <c r="P14" s="8"/>
    </row>
    <row r="15" spans="1:16" ht="15.75" thickBot="1">
      <c r="A15" s="8"/>
      <c r="B15" s="8"/>
      <c r="C15" s="13" t="s">
        <v>24</v>
      </c>
      <c r="D15" s="13" t="s">
        <v>21</v>
      </c>
      <c r="E15" s="13">
        <v>64</v>
      </c>
      <c r="F15" s="13">
        <f t="shared" si="2"/>
        <v>22.857142857142858</v>
      </c>
      <c r="G15" s="13">
        <v>0.152</v>
      </c>
      <c r="H15" s="13">
        <f t="shared" si="3"/>
        <v>3.4742857142857142</v>
      </c>
      <c r="I15" s="51"/>
      <c r="J15" s="51"/>
      <c r="K15" s="52"/>
      <c r="L15" s="52"/>
      <c r="M15" s="52"/>
      <c r="N15" s="52"/>
      <c r="O15" s="8"/>
      <c r="P15" s="8"/>
    </row>
    <row r="16" spans="1:16" ht="15.75" thickBot="1">
      <c r="A16" s="8"/>
      <c r="B16" s="8"/>
      <c r="C16" s="13" t="s">
        <v>25</v>
      </c>
      <c r="D16" s="13" t="s">
        <v>23</v>
      </c>
      <c r="E16" s="13">
        <v>56</v>
      </c>
      <c r="F16" s="13">
        <f t="shared" si="2"/>
        <v>20</v>
      </c>
      <c r="G16" s="13">
        <v>0.36399999999999999</v>
      </c>
      <c r="H16" s="13">
        <f t="shared" si="3"/>
        <v>7.2799999999999994</v>
      </c>
      <c r="I16" s="51"/>
      <c r="J16" s="51"/>
      <c r="K16" s="52"/>
      <c r="L16" s="52"/>
      <c r="M16" s="52"/>
      <c r="N16" s="52"/>
      <c r="O16" s="8"/>
      <c r="P16" s="8"/>
    </row>
    <row r="17" spans="1:16" ht="15.75" thickBot="1">
      <c r="A17" s="8"/>
      <c r="B17" s="8"/>
      <c r="C17" s="13" t="s">
        <v>26</v>
      </c>
      <c r="D17" s="13" t="s">
        <v>33</v>
      </c>
      <c r="E17" s="13">
        <v>64</v>
      </c>
      <c r="F17" s="13">
        <f t="shared" si="2"/>
        <v>22.857142857142858</v>
      </c>
      <c r="G17" s="17">
        <v>0.308</v>
      </c>
      <c r="H17" s="13">
        <f t="shared" si="3"/>
        <v>7.04</v>
      </c>
      <c r="I17" s="51"/>
      <c r="J17" s="51"/>
      <c r="K17" s="52"/>
      <c r="L17" s="52"/>
      <c r="M17" s="52"/>
      <c r="N17" s="52"/>
      <c r="O17" s="8"/>
      <c r="P17" s="8"/>
    </row>
    <row r="18" spans="1:16" ht="15.75" thickBot="1">
      <c r="A18" s="8"/>
      <c r="B18" s="8"/>
      <c r="C18" s="13" t="s">
        <v>27</v>
      </c>
      <c r="D18" s="13" t="s">
        <v>35</v>
      </c>
      <c r="E18" s="13">
        <v>22</v>
      </c>
      <c r="F18" s="13">
        <f t="shared" si="2"/>
        <v>7.8571428571428577</v>
      </c>
      <c r="G18" s="13">
        <v>0.46500000000000002</v>
      </c>
      <c r="H18" s="13">
        <f t="shared" si="3"/>
        <v>3.6535714285714289</v>
      </c>
      <c r="I18" s="51"/>
      <c r="J18" s="51"/>
      <c r="K18" s="52"/>
      <c r="L18" s="52"/>
      <c r="M18" s="52"/>
      <c r="N18" s="52"/>
      <c r="O18" s="8"/>
      <c r="P18" s="8"/>
    </row>
    <row r="19" spans="1:16" ht="15.75" thickBot="1">
      <c r="A19" s="8"/>
      <c r="B19" s="8"/>
      <c r="C19" s="209" t="s">
        <v>28</v>
      </c>
      <c r="D19" s="13" t="s">
        <v>113</v>
      </c>
      <c r="E19" s="13">
        <v>41</v>
      </c>
      <c r="F19" s="13">
        <f t="shared" si="2"/>
        <v>14.642857142857144</v>
      </c>
      <c r="G19" s="49">
        <f>'MAC Data Poll - No Pending Data'!D$66</f>
        <v>0.18190476190476193</v>
      </c>
      <c r="H19" s="13">
        <f t="shared" si="3"/>
        <v>2.6636054421768716</v>
      </c>
      <c r="I19" s="51"/>
      <c r="J19" s="51"/>
      <c r="K19" s="52"/>
      <c r="L19" s="52"/>
      <c r="M19" s="52"/>
      <c r="N19" s="52"/>
      <c r="O19" s="8"/>
      <c r="P19" s="8"/>
    </row>
    <row r="20" spans="1:16" ht="15.75" thickBot="1">
      <c r="A20" s="8"/>
      <c r="B20" s="8"/>
      <c r="C20" s="13" t="s">
        <v>29</v>
      </c>
      <c r="D20" s="13" t="s">
        <v>115</v>
      </c>
      <c r="E20" s="17">
        <v>82</v>
      </c>
      <c r="F20" s="13">
        <f t="shared" si="2"/>
        <v>29.285714285714288</v>
      </c>
      <c r="G20" s="13">
        <v>5.1999999999999998E-2</v>
      </c>
      <c r="H20" s="13">
        <f t="shared" si="3"/>
        <v>1.5228571428571429</v>
      </c>
      <c r="I20" s="53"/>
      <c r="J20" s="53"/>
      <c r="K20" s="53"/>
      <c r="L20" s="53"/>
      <c r="M20" s="54"/>
      <c r="N20" s="54"/>
      <c r="O20" s="8"/>
      <c r="P20" s="8"/>
    </row>
    <row r="21" spans="1:16" ht="15.75" thickBot="1">
      <c r="A21" s="8"/>
      <c r="B21" s="8"/>
      <c r="C21" s="13" t="s">
        <v>81</v>
      </c>
      <c r="D21" s="13" t="s">
        <v>8</v>
      </c>
      <c r="E21" s="13"/>
      <c r="F21" s="13">
        <v>1.6000000000000001E-3</v>
      </c>
      <c r="G21" s="19"/>
      <c r="H21" s="13"/>
      <c r="I21" s="8"/>
      <c r="J21" s="8"/>
      <c r="K21" s="8"/>
      <c r="L21" s="8"/>
      <c r="M21" s="8"/>
      <c r="N21" s="8"/>
      <c r="O21" s="8"/>
      <c r="P21" s="8"/>
    </row>
    <row r="22" spans="1:16" ht="15.75" thickBot="1">
      <c r="A22" s="8"/>
      <c r="B22" s="8"/>
      <c r="C22" s="20" t="s">
        <v>31</v>
      </c>
      <c r="D22" s="21"/>
      <c r="E22" s="21"/>
      <c r="F22" s="21"/>
      <c r="G22" s="21">
        <f>SUM(G5:G21)</f>
        <v>5.9789047619047615</v>
      </c>
      <c r="H22" s="16">
        <f>SUM(H5:H21)</f>
        <v>115.59404761904766</v>
      </c>
      <c r="I22" s="8"/>
      <c r="J22" s="8"/>
      <c r="K22" s="8"/>
      <c r="L22" s="8"/>
      <c r="M22" s="8"/>
      <c r="N22" s="8"/>
      <c r="O22" s="8"/>
      <c r="P22" s="8"/>
    </row>
    <row r="23" spans="1:16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5" spans="1:16">
      <c r="C25" s="170" t="s">
        <v>57</v>
      </c>
      <c r="D25" s="170"/>
      <c r="E25" s="170"/>
    </row>
    <row r="26" spans="1:16" ht="15.75" thickBot="1"/>
    <row r="27" spans="1:16" ht="24.75">
      <c r="C27" s="165" t="s">
        <v>1</v>
      </c>
      <c r="D27" s="172" t="s">
        <v>38</v>
      </c>
      <c r="E27" s="173"/>
      <c r="F27" s="173"/>
      <c r="G27" s="173"/>
      <c r="H27" s="173"/>
      <c r="I27" s="173"/>
      <c r="J27" s="174"/>
      <c r="K27" s="165" t="s">
        <v>3</v>
      </c>
      <c r="L27" s="165" t="s">
        <v>4</v>
      </c>
      <c r="M27" s="165" t="s">
        <v>5</v>
      </c>
      <c r="N27" s="4" t="s">
        <v>39</v>
      </c>
    </row>
    <row r="28" spans="1:16" ht="15.75" thickBot="1">
      <c r="C28" s="166"/>
      <c r="D28" s="175"/>
      <c r="E28" s="176"/>
      <c r="F28" s="176"/>
      <c r="G28" s="176"/>
      <c r="H28" s="176"/>
      <c r="I28" s="176"/>
      <c r="J28" s="177"/>
      <c r="K28" s="166"/>
      <c r="L28" s="166"/>
      <c r="M28" s="166"/>
      <c r="N28" s="5" t="s">
        <v>40</v>
      </c>
    </row>
    <row r="29" spans="1:16" ht="15.75" thickBot="1">
      <c r="C29" s="6" t="s">
        <v>7</v>
      </c>
      <c r="D29" s="167" t="s">
        <v>8</v>
      </c>
      <c r="E29" s="168"/>
      <c r="F29" s="168"/>
      <c r="G29" s="168"/>
      <c r="H29" s="168"/>
      <c r="I29" s="168"/>
      <c r="J29" s="169"/>
      <c r="K29" s="24"/>
      <c r="L29" s="24">
        <v>1.6000000000000001E-3</v>
      </c>
      <c r="M29" s="24"/>
      <c r="N29" s="44"/>
    </row>
    <row r="30" spans="1:16" ht="15.75" thickBot="1">
      <c r="C30" s="83" t="s">
        <v>9</v>
      </c>
      <c r="D30" s="178" t="s">
        <v>82</v>
      </c>
      <c r="E30" s="179"/>
      <c r="F30" s="179"/>
      <c r="G30" s="179"/>
      <c r="H30" s="179"/>
      <c r="I30" s="179"/>
      <c r="J30" s="180"/>
      <c r="K30" s="84">
        <v>268</v>
      </c>
      <c r="L30" s="84">
        <f>(K30/2.8)</f>
        <v>95.714285714285722</v>
      </c>
      <c r="M30" s="85">
        <v>0.06</v>
      </c>
      <c r="N30" s="86">
        <f>(L30*M30)</f>
        <v>5.7428571428571429</v>
      </c>
    </row>
    <row r="31" spans="1:16" ht="15.75" thickBot="1">
      <c r="C31" s="55" t="s">
        <v>10</v>
      </c>
      <c r="D31" s="178" t="s">
        <v>98</v>
      </c>
      <c r="E31" s="179"/>
      <c r="F31" s="179"/>
      <c r="G31" s="179"/>
      <c r="H31" s="179"/>
      <c r="I31" s="179"/>
      <c r="J31" s="180"/>
      <c r="K31" s="84">
        <v>90</v>
      </c>
      <c r="L31" s="84">
        <f>(K31/2.8)</f>
        <v>32.142857142857146</v>
      </c>
      <c r="M31" s="85">
        <v>4.8000000000000001E-2</v>
      </c>
      <c r="N31" s="86">
        <f>(L31*M31)</f>
        <v>1.5428571428571429</v>
      </c>
    </row>
    <row r="32" spans="1:16" ht="15.75" thickBot="1">
      <c r="C32" s="34" t="s">
        <v>11</v>
      </c>
      <c r="D32" s="168" t="s">
        <v>99</v>
      </c>
      <c r="E32" s="168"/>
      <c r="F32" s="168"/>
      <c r="G32" s="168"/>
      <c r="H32" s="168"/>
      <c r="I32" s="168"/>
      <c r="J32" s="169"/>
      <c r="K32" s="24">
        <v>28</v>
      </c>
      <c r="L32" s="24">
        <f t="shared" ref="L32:L46" si="4">(K32/2.8)</f>
        <v>10</v>
      </c>
      <c r="M32" s="38">
        <v>0.23200000000000001</v>
      </c>
      <c r="N32" s="45">
        <f t="shared" ref="N32:N46" si="5">(L32*M32)</f>
        <v>2.3200000000000003</v>
      </c>
    </row>
    <row r="33" spans="3:14" ht="15.75" thickBot="1">
      <c r="C33" s="6" t="s">
        <v>13</v>
      </c>
      <c r="D33" s="168" t="s">
        <v>105</v>
      </c>
      <c r="E33" s="168"/>
      <c r="F33" s="168"/>
      <c r="G33" s="168"/>
      <c r="H33" s="168"/>
      <c r="I33" s="168"/>
      <c r="J33" s="169"/>
      <c r="K33" s="24">
        <v>44</v>
      </c>
      <c r="L33" s="24">
        <f t="shared" si="4"/>
        <v>15.714285714285715</v>
      </c>
      <c r="M33" s="40">
        <v>6.4000000000000001E-2</v>
      </c>
      <c r="N33" s="45">
        <f t="shared" si="5"/>
        <v>1.0057142857142858</v>
      </c>
    </row>
    <row r="34" spans="3:14" ht="15.75" thickBot="1">
      <c r="C34" s="6" t="s">
        <v>15</v>
      </c>
      <c r="D34" s="167" t="s">
        <v>12</v>
      </c>
      <c r="E34" s="168"/>
      <c r="F34" s="168"/>
      <c r="G34" s="168"/>
      <c r="H34" s="168"/>
      <c r="I34" s="168"/>
      <c r="J34" s="169"/>
      <c r="K34" s="97">
        <v>22</v>
      </c>
      <c r="L34" s="97">
        <f t="shared" si="4"/>
        <v>7.8571428571428577</v>
      </c>
      <c r="M34" s="40">
        <f>'MAC Data Poll - Pending Data'!C$73</f>
        <v>0.84100000000000041</v>
      </c>
      <c r="N34" s="45">
        <f t="shared" si="5"/>
        <v>6.6078571428571466</v>
      </c>
    </row>
    <row r="35" spans="3:14" ht="15.75" thickBot="1">
      <c r="C35" s="6" t="s">
        <v>17</v>
      </c>
      <c r="D35" s="167" t="s">
        <v>14</v>
      </c>
      <c r="E35" s="168"/>
      <c r="F35" s="168"/>
      <c r="G35" s="168"/>
      <c r="H35" s="168"/>
      <c r="I35" s="168"/>
      <c r="J35" s="169"/>
      <c r="K35" s="24">
        <v>63</v>
      </c>
      <c r="L35" s="24">
        <f t="shared" si="4"/>
        <v>22.5</v>
      </c>
      <c r="M35" s="41">
        <f>'MAC Data Poll - Pending Data'!D$73</f>
        <v>1.1039999999999996</v>
      </c>
      <c r="N35" s="45">
        <f t="shared" si="5"/>
        <v>24.839999999999993</v>
      </c>
    </row>
    <row r="36" spans="3:14" ht="15.75" thickBot="1">
      <c r="C36" s="6" t="s">
        <v>18</v>
      </c>
      <c r="D36" s="167" t="s">
        <v>16</v>
      </c>
      <c r="E36" s="168"/>
      <c r="F36" s="168"/>
      <c r="G36" s="168"/>
      <c r="H36" s="168"/>
      <c r="I36" s="168"/>
      <c r="J36" s="169"/>
      <c r="K36" s="24">
        <v>32</v>
      </c>
      <c r="L36" s="24">
        <f t="shared" si="4"/>
        <v>11.428571428571429</v>
      </c>
      <c r="M36" s="38">
        <v>0.192</v>
      </c>
      <c r="N36" s="45">
        <f t="shared" si="5"/>
        <v>2.1942857142857144</v>
      </c>
    </row>
    <row r="37" spans="3:14" ht="15.75" thickBot="1">
      <c r="C37" s="6" t="s">
        <v>20</v>
      </c>
      <c r="D37" s="167" t="s">
        <v>41</v>
      </c>
      <c r="E37" s="168"/>
      <c r="F37" s="168"/>
      <c r="G37" s="168"/>
      <c r="H37" s="168"/>
      <c r="I37" s="168"/>
      <c r="J37" s="169"/>
      <c r="K37" s="24">
        <v>65</v>
      </c>
      <c r="L37" s="24">
        <f t="shared" si="4"/>
        <v>23.214285714285715</v>
      </c>
      <c r="M37" s="38">
        <v>0.57999999999999996</v>
      </c>
      <c r="N37" s="45">
        <f t="shared" si="5"/>
        <v>13.464285714285714</v>
      </c>
    </row>
    <row r="38" spans="3:14" ht="15.75" thickBot="1">
      <c r="C38" s="6" t="s">
        <v>22</v>
      </c>
      <c r="D38" s="167" t="s">
        <v>19</v>
      </c>
      <c r="E38" s="168"/>
      <c r="F38" s="168"/>
      <c r="G38" s="168"/>
      <c r="H38" s="168"/>
      <c r="I38" s="168"/>
      <c r="J38" s="169"/>
      <c r="K38" s="24">
        <v>32</v>
      </c>
      <c r="L38" s="24">
        <f t="shared" si="4"/>
        <v>11.428571428571429</v>
      </c>
      <c r="M38" s="38">
        <v>0.2</v>
      </c>
      <c r="N38" s="45">
        <f t="shared" si="5"/>
        <v>2.285714285714286</v>
      </c>
    </row>
    <row r="39" spans="3:14" ht="15.75" thickBot="1">
      <c r="C39" s="7" t="s">
        <v>24</v>
      </c>
      <c r="D39" s="167" t="s">
        <v>42</v>
      </c>
      <c r="E39" s="168"/>
      <c r="F39" s="168"/>
      <c r="G39" s="168"/>
      <c r="H39" s="168"/>
      <c r="I39" s="168"/>
      <c r="J39" s="169"/>
      <c r="K39" s="24">
        <v>58</v>
      </c>
      <c r="L39" s="24">
        <f t="shared" si="4"/>
        <v>20.714285714285715</v>
      </c>
      <c r="M39" s="38">
        <v>0.48</v>
      </c>
      <c r="N39" s="45">
        <f t="shared" si="5"/>
        <v>9.9428571428571431</v>
      </c>
    </row>
    <row r="40" spans="3:14" ht="15.75" thickBot="1">
      <c r="C40" s="7" t="s">
        <v>25</v>
      </c>
      <c r="D40" s="181" t="s">
        <v>43</v>
      </c>
      <c r="E40" s="182"/>
      <c r="F40" s="182"/>
      <c r="G40" s="182"/>
      <c r="H40" s="182"/>
      <c r="I40" s="182"/>
      <c r="J40" s="183"/>
      <c r="K40" s="24">
        <v>65</v>
      </c>
      <c r="L40" s="24">
        <f t="shared" si="4"/>
        <v>23.214285714285715</v>
      </c>
      <c r="M40" s="42">
        <f>'MAC Data Poll - Pending Data'!E$73</f>
        <v>1.3340000000000003</v>
      </c>
      <c r="N40" s="45">
        <f t="shared" si="5"/>
        <v>30.967857142857152</v>
      </c>
    </row>
    <row r="41" spans="3:14" ht="15.75" thickBot="1">
      <c r="C41" s="6" t="s">
        <v>26</v>
      </c>
      <c r="D41" s="190" t="s">
        <v>77</v>
      </c>
      <c r="E41" s="191"/>
      <c r="F41" s="191"/>
      <c r="G41" s="191"/>
      <c r="H41" s="191"/>
      <c r="I41" s="191"/>
      <c r="J41" s="192"/>
      <c r="K41" s="24">
        <v>54</v>
      </c>
      <c r="L41" s="24">
        <f t="shared" si="4"/>
        <v>19.285714285714288</v>
      </c>
      <c r="M41" s="96">
        <v>1.8560000000000001</v>
      </c>
      <c r="N41" s="45">
        <f t="shared" si="5"/>
        <v>35.794285714285721</v>
      </c>
    </row>
    <row r="42" spans="3:14" ht="15.75" thickBot="1">
      <c r="C42" s="6" t="s">
        <v>28</v>
      </c>
      <c r="D42" s="193" t="s">
        <v>16</v>
      </c>
      <c r="E42" s="194"/>
      <c r="F42" s="194"/>
      <c r="G42" s="194"/>
      <c r="H42" s="194"/>
      <c r="I42" s="194"/>
      <c r="J42" s="195"/>
      <c r="K42" s="24">
        <v>32</v>
      </c>
      <c r="L42" s="24">
        <f t="shared" si="4"/>
        <v>11.428571428571429</v>
      </c>
      <c r="M42" s="38">
        <v>0.192</v>
      </c>
      <c r="N42" s="45">
        <f t="shared" si="5"/>
        <v>2.1942857142857144</v>
      </c>
    </row>
    <row r="43" spans="3:14" ht="15.75" thickBot="1">
      <c r="C43" s="6" t="s">
        <v>29</v>
      </c>
      <c r="D43" s="167" t="s">
        <v>44</v>
      </c>
      <c r="E43" s="168"/>
      <c r="F43" s="168"/>
      <c r="G43" s="168"/>
      <c r="H43" s="168"/>
      <c r="I43" s="168"/>
      <c r="J43" s="169"/>
      <c r="K43" s="24">
        <v>65</v>
      </c>
      <c r="L43" s="24">
        <f t="shared" si="4"/>
        <v>23.214285714285715</v>
      </c>
      <c r="M43" s="38">
        <v>0.38400000000000001</v>
      </c>
      <c r="N43" s="45">
        <f t="shared" si="5"/>
        <v>8.9142857142857146</v>
      </c>
    </row>
    <row r="44" spans="3:14" ht="15.75" thickBot="1">
      <c r="C44" s="208" t="s">
        <v>30</v>
      </c>
      <c r="D44" s="181" t="s">
        <v>12</v>
      </c>
      <c r="E44" s="182"/>
      <c r="F44" s="182"/>
      <c r="G44" s="182"/>
      <c r="H44" s="182"/>
      <c r="I44" s="182"/>
      <c r="J44" s="183"/>
      <c r="K44" s="24">
        <v>17</v>
      </c>
      <c r="L44" s="24">
        <f t="shared" si="4"/>
        <v>6.0714285714285721</v>
      </c>
      <c r="M44" s="38">
        <v>0.81599999999999995</v>
      </c>
      <c r="N44" s="45">
        <f t="shared" si="5"/>
        <v>4.9542857142857146</v>
      </c>
    </row>
    <row r="45" spans="3:14" ht="15.75" thickBot="1">
      <c r="C45" s="13" t="s">
        <v>45</v>
      </c>
      <c r="D45" s="184" t="s">
        <v>114</v>
      </c>
      <c r="E45" s="185"/>
      <c r="F45" s="185"/>
      <c r="G45" s="185"/>
      <c r="H45" s="185"/>
      <c r="I45" s="185"/>
      <c r="J45" s="186"/>
      <c r="K45" s="24">
        <v>40</v>
      </c>
      <c r="L45" s="24">
        <f t="shared" si="4"/>
        <v>14.285714285714286</v>
      </c>
      <c r="M45" s="43">
        <f>'MAC Data Poll - Pending Data'!G$73</f>
        <v>0.22000000000000003</v>
      </c>
      <c r="N45" s="45">
        <f t="shared" si="5"/>
        <v>3.1428571428571432</v>
      </c>
    </row>
    <row r="46" spans="3:14" ht="15.75" thickBot="1">
      <c r="C46" s="13" t="s">
        <v>46</v>
      </c>
      <c r="D46" s="187" t="s">
        <v>115</v>
      </c>
      <c r="E46" s="188"/>
      <c r="F46" s="188"/>
      <c r="G46" s="188"/>
      <c r="H46" s="188"/>
      <c r="I46" s="188"/>
      <c r="J46" s="189"/>
      <c r="K46" s="24">
        <v>79</v>
      </c>
      <c r="L46" s="24">
        <f t="shared" si="4"/>
        <v>28.214285714285715</v>
      </c>
      <c r="M46" s="38">
        <v>4.8000000000000001E-2</v>
      </c>
      <c r="N46" s="45">
        <f t="shared" si="5"/>
        <v>1.3542857142857143</v>
      </c>
    </row>
    <row r="47" spans="3:14" ht="15.75" thickBot="1">
      <c r="C47" s="55" t="s">
        <v>119</v>
      </c>
      <c r="D47" s="181" t="s">
        <v>8</v>
      </c>
      <c r="E47" s="182"/>
      <c r="F47" s="182"/>
      <c r="G47" s="182"/>
      <c r="H47" s="182"/>
      <c r="I47" s="182"/>
      <c r="J47" s="183"/>
      <c r="K47" s="44"/>
      <c r="L47" s="44">
        <v>1.6000000000000001E-3</v>
      </c>
      <c r="M47" s="25"/>
      <c r="N47" s="46"/>
    </row>
    <row r="48" spans="3:14" ht="15.75" thickBot="1">
      <c r="C48" s="27" t="s">
        <v>31</v>
      </c>
      <c r="D48" s="56"/>
      <c r="E48" s="56"/>
      <c r="F48" s="56"/>
      <c r="G48" s="56"/>
      <c r="H48" s="56"/>
      <c r="I48" s="56"/>
      <c r="J48" s="56"/>
      <c r="K48" s="56"/>
      <c r="L48" s="28"/>
      <c r="M48" s="30">
        <f>SUM(M30:M46)</f>
        <v>8.6510000000000016</v>
      </c>
      <c r="N48" s="30">
        <f>SUM(N30:N46)</f>
        <v>157.26857142857139</v>
      </c>
    </row>
  </sheetData>
  <mergeCells count="28">
    <mergeCell ref="D44:J44"/>
    <mergeCell ref="D45:J45"/>
    <mergeCell ref="D46:J46"/>
    <mergeCell ref="D47:J47"/>
    <mergeCell ref="D38:J38"/>
    <mergeCell ref="D39:J39"/>
    <mergeCell ref="D40:J40"/>
    <mergeCell ref="D41:J41"/>
    <mergeCell ref="D42:J42"/>
    <mergeCell ref="D43:J43"/>
    <mergeCell ref="D37:J37"/>
    <mergeCell ref="C27:C28"/>
    <mergeCell ref="D27:J28"/>
    <mergeCell ref="K27:K28"/>
    <mergeCell ref="L27:L28"/>
    <mergeCell ref="D30:J30"/>
    <mergeCell ref="D32:J32"/>
    <mergeCell ref="D33:J33"/>
    <mergeCell ref="D35:J35"/>
    <mergeCell ref="D36:J36"/>
    <mergeCell ref="D31:J31"/>
    <mergeCell ref="D34:J34"/>
    <mergeCell ref="M27:M28"/>
    <mergeCell ref="D29:J29"/>
    <mergeCell ref="C25:E25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953"/>
  <sheetViews>
    <sheetView tabSelected="1" workbookViewId="0">
      <selection activeCell="H14" sqref="H14"/>
    </sheetView>
  </sheetViews>
  <sheetFormatPr defaultRowHeight="15"/>
  <cols>
    <col min="4" max="4" width="10.5703125" customWidth="1"/>
  </cols>
  <sheetData>
    <row r="1" spans="1:39" ht="18" customHeight="1">
      <c r="A1" s="3"/>
      <c r="B1" s="198" t="s">
        <v>58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A2" s="3"/>
      <c r="B2" s="197" t="s">
        <v>79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ht="107.25" customHeight="1">
      <c r="A3" s="3"/>
      <c r="B3" s="201" t="s">
        <v>118</v>
      </c>
      <c r="C3" s="202"/>
      <c r="D3" s="202"/>
      <c r="E3" s="202"/>
      <c r="F3" s="202"/>
      <c r="G3" s="202"/>
      <c r="H3" s="20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>
      <c r="A4" s="3"/>
      <c r="B4" s="70"/>
      <c r="C4" s="71"/>
      <c r="D4" s="71"/>
      <c r="E4" s="71"/>
      <c r="F4" s="71"/>
      <c r="G4" s="71"/>
      <c r="H4" s="72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15.75" thickBot="1">
      <c r="A5" s="3"/>
      <c r="B5" s="203" t="s">
        <v>59</v>
      </c>
      <c r="C5" s="204"/>
      <c r="D5" s="204"/>
      <c r="E5" s="71"/>
      <c r="F5" s="71"/>
      <c r="G5" s="7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38.25">
      <c r="A6" s="3"/>
      <c r="B6" s="205" t="s">
        <v>60</v>
      </c>
      <c r="C6" s="57" t="s">
        <v>61</v>
      </c>
      <c r="D6" s="87">
        <v>5</v>
      </c>
      <c r="E6" s="199" t="s">
        <v>76</v>
      </c>
      <c r="F6" s="200"/>
      <c r="G6" s="200"/>
      <c r="H6" s="200"/>
      <c r="I6" s="20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ht="63.75">
      <c r="A7" s="3"/>
      <c r="B7" s="206"/>
      <c r="C7" s="58" t="s">
        <v>62</v>
      </c>
      <c r="D7" s="88">
        <v>20</v>
      </c>
      <c r="E7" s="199" t="s">
        <v>76</v>
      </c>
      <c r="F7" s="200"/>
      <c r="G7" s="200"/>
      <c r="H7" s="200"/>
      <c r="I7" s="20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ht="39" thickBot="1">
      <c r="A8" s="3"/>
      <c r="B8" s="207"/>
      <c r="C8" s="59" t="s">
        <v>63</v>
      </c>
      <c r="D8" s="89">
        <v>3000</v>
      </c>
      <c r="E8" s="199" t="s">
        <v>76</v>
      </c>
      <c r="F8" s="200"/>
      <c r="G8" s="200"/>
      <c r="H8" s="200"/>
      <c r="I8" s="20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>
      <c r="A9" s="3"/>
      <c r="B9" s="73"/>
      <c r="C9" s="74"/>
      <c r="D9" s="71"/>
      <c r="E9" s="3"/>
      <c r="F9" s="71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>
      <c r="A10" s="3"/>
      <c r="B10" s="196" t="s">
        <v>64</v>
      </c>
      <c r="C10" s="197"/>
      <c r="D10" s="197"/>
      <c r="E10" s="197"/>
      <c r="F10" s="197"/>
      <c r="G10" s="197"/>
      <c r="H10" s="197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89.25">
      <c r="A11" s="3"/>
      <c r="B11" s="60" t="s">
        <v>65</v>
      </c>
      <c r="C11" s="60" t="s">
        <v>66</v>
      </c>
      <c r="D11" s="60" t="s">
        <v>67</v>
      </c>
      <c r="E11" s="60" t="s">
        <v>68</v>
      </c>
      <c r="F11" s="60" t="s">
        <v>69</v>
      </c>
      <c r="G11" s="61" t="s">
        <v>70</v>
      </c>
      <c r="H11" s="62" t="s">
        <v>71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>
      <c r="A12" s="3"/>
      <c r="B12" s="63">
        <f xml:space="preserve"> (3600*24/D6 - D7)+D7</f>
        <v>17280</v>
      </c>
      <c r="C12" s="2">
        <f>D7</f>
        <v>20</v>
      </c>
      <c r="D12" s="2">
        <f>D7</f>
        <v>20</v>
      </c>
      <c r="E12" s="64">
        <f>'MAC Data Poll - No Pending Data'!G$39</f>
        <v>86.484523809523822</v>
      </c>
      <c r="F12" s="64">
        <f>'Operations 3 4 ETC'!H$22</f>
        <v>115.59404761904766</v>
      </c>
      <c r="G12" s="69">
        <f>'Operations 3 4 ETC'!N$48</f>
        <v>157.26857142857139</v>
      </c>
      <c r="H12" s="1">
        <f>0.0016*1000*3600*24</f>
        <v>138240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>
      <c r="A13" s="3"/>
      <c r="B13" s="75"/>
      <c r="C13" s="76"/>
      <c r="D13" s="77"/>
      <c r="E13" s="77"/>
      <c r="F13" s="78"/>
      <c r="G13" s="7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ht="76.5">
      <c r="A14" s="3"/>
      <c r="B14" s="65" t="s">
        <v>72</v>
      </c>
      <c r="C14" s="65" t="s">
        <v>73</v>
      </c>
      <c r="D14" s="65" t="s">
        <v>74</v>
      </c>
      <c r="E14" s="65" t="s">
        <v>75</v>
      </c>
      <c r="F14" s="3"/>
      <c r="G14" s="79"/>
      <c r="H14" s="80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>
      <c r="A15" s="3"/>
      <c r="B15" s="66">
        <f>B12*E12+C12*F12+D12*G12+H12</f>
        <v>1638149.8238095241</v>
      </c>
      <c r="C15" s="67">
        <f>B15/1000/3600</f>
        <v>0.45504161772486784</v>
      </c>
      <c r="D15" s="68">
        <f>C15/24/3600*1000</f>
        <v>5.2666853903341184E-3</v>
      </c>
      <c r="E15" s="67">
        <f>D8/C15/365</f>
        <v>18.062475523197854</v>
      </c>
      <c r="F15" s="3"/>
      <c r="G15" s="8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</row>
    <row r="34" spans="1:3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</row>
    <row r="35" spans="1:39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</row>
    <row r="36" spans="1:39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</row>
    <row r="37" spans="1:39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</row>
    <row r="44" spans="1:3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</row>
    <row r="45" spans="1:39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</row>
    <row r="46" spans="1:3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</row>
    <row r="48" spans="1:39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</row>
    <row r="57" spans="1:39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</row>
    <row r="59" spans="1:3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</row>
    <row r="64" spans="1:39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</row>
    <row r="66" spans="1:39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</row>
    <row r="67" spans="1:39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  <row r="95" spans="1:39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</row>
    <row r="96" spans="1:39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</row>
    <row r="97" spans="1:39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</row>
    <row r="98" spans="1:39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</row>
    <row r="99" spans="1:3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</row>
    <row r="100" spans="1:39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</row>
    <row r="101" spans="1:39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</row>
    <row r="104" spans="1:39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39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39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39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39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3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39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</row>
    <row r="113" spans="1:39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</row>
    <row r="114" spans="1:39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</row>
    <row r="115" spans="1:39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</row>
    <row r="116" spans="1:39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</row>
    <row r="117" spans="1:39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</row>
    <row r="118" spans="1:39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</row>
    <row r="119" spans="1:3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</row>
    <row r="122" spans="1:39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</row>
    <row r="123" spans="1:39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</row>
    <row r="124" spans="1:39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</row>
    <row r="125" spans="1:39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</row>
    <row r="126" spans="1:39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</row>
    <row r="127" spans="1:39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</row>
    <row r="128" spans="1:39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</row>
    <row r="131" spans="1:39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</row>
    <row r="132" spans="1:39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</row>
    <row r="133" spans="1:39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</row>
    <row r="134" spans="1:39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</row>
    <row r="135" spans="1:39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</row>
    <row r="136" spans="1:39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</row>
    <row r="137" spans="1:39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</row>
    <row r="140" spans="1:39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</row>
    <row r="141" spans="1:39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</row>
    <row r="142" spans="1:39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1:39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1:39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1:39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1:3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1:39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1:39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1:3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1:39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1:39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1:39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1:39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</row>
    <row r="164" spans="1:39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</row>
    <row r="165" spans="1:39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</row>
    <row r="166" spans="1:39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</row>
    <row r="167" spans="1:39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</row>
    <row r="168" spans="1:39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</row>
    <row r="169" spans="1:3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</row>
    <row r="170" spans="1:39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</row>
    <row r="171" spans="1:39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</row>
    <row r="172" spans="1:39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</row>
    <row r="173" spans="1:39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</row>
    <row r="174" spans="1:39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</row>
    <row r="175" spans="1:39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</row>
    <row r="176" spans="1:39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</row>
    <row r="177" spans="1:39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</row>
    <row r="178" spans="1:39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</row>
    <row r="179" spans="1:3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</row>
    <row r="180" spans="1:39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</row>
    <row r="181" spans="1:39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</row>
    <row r="182" spans="1:39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</row>
    <row r="183" spans="1:39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</row>
    <row r="184" spans="1:39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</row>
    <row r="185" spans="1:39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</row>
    <row r="186" spans="1:39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</row>
    <row r="187" spans="1:39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</row>
    <row r="188" spans="1:39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</row>
    <row r="189" spans="1:3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</row>
    <row r="190" spans="1:39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</row>
    <row r="191" spans="1:39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</row>
    <row r="192" spans="1:39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</row>
    <row r="193" spans="1:39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</row>
    <row r="194" spans="1:39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</row>
    <row r="195" spans="1:39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</row>
    <row r="196" spans="1:39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</row>
    <row r="197" spans="1:39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</row>
    <row r="198" spans="1:39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</row>
    <row r="199" spans="1:3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</row>
    <row r="200" spans="1:39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</row>
    <row r="201" spans="1:39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</row>
    <row r="202" spans="1:39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</row>
    <row r="203" spans="1:39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</row>
    <row r="204" spans="1:39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</row>
    <row r="205" spans="1:39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</row>
    <row r="206" spans="1:39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</row>
    <row r="207" spans="1:39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</row>
    <row r="208" spans="1:39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</row>
    <row r="209" spans="1:3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</row>
    <row r="210" spans="1:39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</row>
    <row r="211" spans="1:39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</row>
    <row r="212" spans="1:39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</row>
    <row r="213" spans="1:39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</row>
    <row r="214" spans="1:39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</row>
    <row r="215" spans="1:39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</row>
    <row r="216" spans="1:39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</row>
    <row r="217" spans="1:39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</row>
    <row r="218" spans="1:39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</row>
    <row r="219" spans="1:3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</row>
    <row r="220" spans="1:39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</row>
    <row r="221" spans="1:39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</row>
    <row r="222" spans="1:39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</row>
    <row r="223" spans="1:39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</row>
    <row r="224" spans="1:39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</row>
    <row r="225" spans="1:39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</row>
    <row r="226" spans="1:39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</row>
    <row r="227" spans="1:39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</row>
    <row r="228" spans="1:39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</row>
    <row r="229" spans="1:3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</row>
    <row r="230" spans="1:39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</row>
    <row r="231" spans="1:39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</row>
    <row r="232" spans="1:39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</row>
    <row r="233" spans="1:39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</row>
    <row r="234" spans="1:39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</row>
    <row r="235" spans="1:39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</row>
    <row r="236" spans="1:39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</row>
    <row r="237" spans="1:39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</row>
    <row r="238" spans="1:39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</row>
    <row r="239" spans="1: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</row>
    <row r="240" spans="1:39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</row>
    <row r="241" spans="1:39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</row>
    <row r="242" spans="1:39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</row>
    <row r="243" spans="1:39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</row>
    <row r="244" spans="1:39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</row>
    <row r="245" spans="1:39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</row>
    <row r="246" spans="1:39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</row>
    <row r="247" spans="1:39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</row>
    <row r="248" spans="1:39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</row>
    <row r="249" spans="1:3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</row>
    <row r="250" spans="1:39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</row>
    <row r="251" spans="1:39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</row>
    <row r="252" spans="1:39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</row>
    <row r="253" spans="1:39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</row>
    <row r="254" spans="1:39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</row>
    <row r="255" spans="1:39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</row>
    <row r="256" spans="1:39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</row>
    <row r="257" spans="1:39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</row>
    <row r="258" spans="1:39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</row>
    <row r="259" spans="1:3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</row>
    <row r="260" spans="1:39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</row>
    <row r="261" spans="1:39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</row>
    <row r="262" spans="1:39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</row>
    <row r="263" spans="1:39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</row>
    <row r="264" spans="1:39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</row>
    <row r="265" spans="1:39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</row>
    <row r="266" spans="1:39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</row>
    <row r="267" spans="1:39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</row>
    <row r="268" spans="1:39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</row>
    <row r="269" spans="1:3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</row>
    <row r="270" spans="1:39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</row>
    <row r="271" spans="1:39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</row>
    <row r="272" spans="1:39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</row>
    <row r="273" spans="1:39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</row>
    <row r="274" spans="1:39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</row>
    <row r="275" spans="1:39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</row>
    <row r="276" spans="1:39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</row>
    <row r="277" spans="1:39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</row>
    <row r="278" spans="1:39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</row>
    <row r="279" spans="1:3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</row>
    <row r="280" spans="1:39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</row>
    <row r="281" spans="1:39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</row>
    <row r="282" spans="1:39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</row>
    <row r="283" spans="1:39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</row>
    <row r="284" spans="1:39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</row>
    <row r="285" spans="1:39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</row>
    <row r="286" spans="1:39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</row>
    <row r="287" spans="1:39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</row>
    <row r="288" spans="1:39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</row>
    <row r="289" spans="1:3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</row>
    <row r="290" spans="1:39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</row>
    <row r="291" spans="1:39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</row>
    <row r="292" spans="1:39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</row>
    <row r="293" spans="1:39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</row>
    <row r="294" spans="1:39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</row>
    <row r="295" spans="1:39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</row>
    <row r="296" spans="1:39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</row>
    <row r="297" spans="1:39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</row>
    <row r="298" spans="1:39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</row>
    <row r="299" spans="1:3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</row>
    <row r="300" spans="1:39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</row>
    <row r="301" spans="1:39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</row>
    <row r="302" spans="1:39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</row>
    <row r="303" spans="1:39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</row>
    <row r="304" spans="1:39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</row>
    <row r="305" spans="1:39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</row>
    <row r="306" spans="1:39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</row>
    <row r="307" spans="1:39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</row>
    <row r="308" spans="1:39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</row>
    <row r="309" spans="1:3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</row>
    <row r="310" spans="1:39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</row>
    <row r="311" spans="1:39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</row>
    <row r="312" spans="1:39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</row>
    <row r="313" spans="1:39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</row>
    <row r="314" spans="1:39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</row>
    <row r="315" spans="1:39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</row>
    <row r="316" spans="1:39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</row>
    <row r="317" spans="1:39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</row>
    <row r="318" spans="1:39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</row>
    <row r="319" spans="1:3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</row>
    <row r="320" spans="1:39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</row>
    <row r="321" spans="1:39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</row>
    <row r="322" spans="1:39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</row>
    <row r="323" spans="1:39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</row>
    <row r="324" spans="1:39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</row>
    <row r="325" spans="1:39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</row>
    <row r="326" spans="1:39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</row>
    <row r="327" spans="1:39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</row>
    <row r="328" spans="1:39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</row>
    <row r="329" spans="1:3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</row>
    <row r="330" spans="1:39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</row>
    <row r="331" spans="1:39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</row>
    <row r="332" spans="1:39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</row>
    <row r="333" spans="1:39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</row>
    <row r="334" spans="1:39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</row>
    <row r="335" spans="1:39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</row>
    <row r="336" spans="1:39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</row>
    <row r="337" spans="1:39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</row>
    <row r="338" spans="1:39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</row>
    <row r="339" spans="1: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</row>
    <row r="340" spans="1:39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</row>
    <row r="341" spans="1:39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</row>
    <row r="342" spans="1:39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</row>
    <row r="343" spans="1:39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</row>
    <row r="344" spans="1:39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</row>
    <row r="345" spans="1:39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</row>
    <row r="346" spans="1:39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</row>
    <row r="347" spans="1:39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</row>
    <row r="348" spans="1:39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</row>
    <row r="349" spans="1:3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</row>
    <row r="350" spans="1:39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</row>
    <row r="351" spans="1:39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</row>
    <row r="352" spans="1:39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</row>
    <row r="353" spans="1:39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</row>
    <row r="354" spans="1:39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</row>
    <row r="355" spans="1:39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</row>
    <row r="356" spans="1:39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</row>
    <row r="357" spans="1:39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</row>
    <row r="358" spans="1:39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</row>
    <row r="359" spans="1:3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</row>
    <row r="360" spans="1:39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</row>
    <row r="361" spans="1:39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</row>
    <row r="362" spans="1:39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</row>
    <row r="363" spans="1:39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</row>
    <row r="364" spans="1:39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</row>
    <row r="365" spans="1:39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</row>
    <row r="366" spans="1:39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</row>
    <row r="367" spans="1:39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</row>
    <row r="368" spans="1:39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</row>
    <row r="369" spans="1:3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</row>
    <row r="370" spans="1:39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</row>
    <row r="371" spans="1:39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</row>
    <row r="372" spans="1:39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</row>
    <row r="373" spans="1:39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</row>
    <row r="374" spans="1:39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</row>
    <row r="375" spans="1:39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</row>
    <row r="376" spans="1:39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</row>
    <row r="377" spans="1:39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</row>
    <row r="378" spans="1:39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</row>
    <row r="379" spans="1:3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</row>
    <row r="380" spans="1:39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</row>
    <row r="381" spans="1:39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</row>
    <row r="382" spans="1:39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</row>
    <row r="383" spans="1:39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</row>
    <row r="384" spans="1:39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</row>
    <row r="385" spans="1:39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</row>
    <row r="386" spans="1:39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</row>
    <row r="387" spans="1:39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</row>
    <row r="388" spans="1:39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</row>
    <row r="389" spans="1:3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</row>
    <row r="390" spans="1:39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</row>
    <row r="391" spans="1:39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</row>
    <row r="392" spans="1:39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</row>
    <row r="393" spans="1:39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</row>
    <row r="394" spans="1:39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</row>
    <row r="395" spans="1:39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</row>
    <row r="396" spans="1:39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</row>
    <row r="397" spans="1:39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</row>
    <row r="398" spans="1:39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</row>
    <row r="399" spans="1:3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</row>
    <row r="400" spans="1:39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</row>
    <row r="401" spans="1:39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</row>
    <row r="402" spans="1:39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</row>
    <row r="403" spans="1:39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</row>
    <row r="404" spans="1:39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</row>
    <row r="405" spans="1:39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</row>
    <row r="406" spans="1:39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1:39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1:39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1:3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</row>
    <row r="410" spans="1:39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</row>
    <row r="411" spans="1:39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</row>
    <row r="412" spans="1:39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</row>
    <row r="413" spans="1:39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</row>
    <row r="414" spans="1:39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</row>
    <row r="415" spans="1:39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</row>
    <row r="416" spans="1:39"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</row>
    <row r="417" spans="2:39"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</row>
    <row r="418" spans="2:39"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</row>
    <row r="419" spans="2:39"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</row>
    <row r="420" spans="2:39"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</row>
    <row r="421" spans="2:39"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</row>
    <row r="422" spans="2:39"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</row>
    <row r="423" spans="2:39"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</row>
    <row r="424" spans="2:39"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</row>
    <row r="425" spans="2:39"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</row>
    <row r="426" spans="2:39"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</row>
    <row r="427" spans="2:39"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</row>
    <row r="428" spans="2:39"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</row>
    <row r="429" spans="2:39"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</row>
    <row r="430" spans="2:39"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</row>
    <row r="431" spans="2:39"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</row>
    <row r="432" spans="2:39"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</row>
    <row r="433" spans="2:39"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</row>
    <row r="434" spans="2:39"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</row>
    <row r="435" spans="2:39"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</row>
    <row r="436" spans="2:39"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</row>
    <row r="437" spans="2:39"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</row>
    <row r="438" spans="2:39"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</row>
    <row r="439" spans="2:39"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</row>
    <row r="440" spans="2:39"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</row>
    <row r="441" spans="2:39"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</row>
    <row r="442" spans="2:39"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</row>
    <row r="443" spans="2:39"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</row>
    <row r="444" spans="2:39"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</row>
    <row r="445" spans="2:39"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</row>
    <row r="446" spans="2:39"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</row>
    <row r="447" spans="2:39"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</row>
    <row r="448" spans="2:39"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</row>
    <row r="449" spans="2:39"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</row>
    <row r="450" spans="2:39"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</row>
    <row r="451" spans="2:39"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2:39"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2:39"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</row>
    <row r="454" spans="2:39"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</row>
    <row r="455" spans="2:39"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</row>
    <row r="456" spans="2:39"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</row>
    <row r="457" spans="2:39"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</row>
    <row r="458" spans="2:39"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</row>
    <row r="459" spans="2:39"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</row>
    <row r="460" spans="2:39"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</row>
    <row r="461" spans="2:39"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</row>
    <row r="462" spans="2:39"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</row>
    <row r="463" spans="2:39"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</row>
    <row r="464" spans="2:39"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</row>
    <row r="465" spans="2:39"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</row>
    <row r="466" spans="2:39"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</row>
    <row r="467" spans="2:39"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</row>
    <row r="468" spans="2:39"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</row>
    <row r="469" spans="2:39"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</row>
    <row r="470" spans="2:39"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</row>
    <row r="471" spans="2:39"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</row>
    <row r="472" spans="2:39"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</row>
    <row r="473" spans="2:39"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</row>
    <row r="474" spans="2:39"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</row>
    <row r="475" spans="2:39"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</row>
    <row r="476" spans="2:39"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</row>
    <row r="477" spans="2:39"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</row>
    <row r="478" spans="2:39"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</row>
    <row r="479" spans="2:39"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</row>
    <row r="480" spans="2:39"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</row>
    <row r="481" spans="2:39"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</row>
    <row r="482" spans="2:39"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</row>
    <row r="483" spans="2:39"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</row>
    <row r="484" spans="2:39"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</row>
    <row r="485" spans="2:39"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</row>
    <row r="486" spans="2:39"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</row>
    <row r="487" spans="2:39"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</row>
    <row r="488" spans="2:39"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</row>
    <row r="489" spans="2:39"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</row>
    <row r="490" spans="2:39"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</row>
    <row r="491" spans="2:39"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</row>
    <row r="492" spans="2:39"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</row>
    <row r="493" spans="2:39"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</row>
    <row r="494" spans="2:39"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</row>
    <row r="495" spans="2:39"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</row>
    <row r="496" spans="2:39"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</row>
    <row r="497" spans="2:39"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</row>
    <row r="498" spans="2:39"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</row>
    <row r="499" spans="2:39"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</row>
    <row r="500" spans="2:39"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</row>
    <row r="501" spans="2:39"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</row>
    <row r="502" spans="2:39"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</row>
    <row r="503" spans="2:39"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</row>
    <row r="504" spans="2:39"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</row>
    <row r="505" spans="2:39"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</row>
    <row r="506" spans="2:39"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</row>
    <row r="507" spans="2:39"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</row>
    <row r="508" spans="2:39"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</row>
    <row r="509" spans="2:39"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</row>
    <row r="510" spans="2:39"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</row>
    <row r="511" spans="2:39"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</row>
    <row r="512" spans="2:39"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</row>
    <row r="513" spans="2:39"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</row>
    <row r="514" spans="2:39"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</row>
    <row r="515" spans="2:39"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</row>
    <row r="516" spans="2:39"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</row>
    <row r="517" spans="2:39"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</row>
    <row r="518" spans="2:39"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</row>
    <row r="519" spans="2:39"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</row>
    <row r="520" spans="2:39"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</row>
    <row r="521" spans="2:39"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</row>
    <row r="522" spans="2:39"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</row>
    <row r="523" spans="2:39"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</row>
    <row r="524" spans="2:39"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</row>
    <row r="525" spans="2:39"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</row>
    <row r="526" spans="2:39"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</row>
    <row r="527" spans="2:39"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</row>
    <row r="528" spans="2:39"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</row>
    <row r="529" spans="2:39"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</row>
    <row r="530" spans="2:39"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</row>
    <row r="531" spans="2:39"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</row>
    <row r="532" spans="2:39"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</row>
    <row r="533" spans="2:39"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</row>
    <row r="534" spans="2:39"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</row>
    <row r="535" spans="2:39"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</row>
    <row r="536" spans="2:39"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</row>
    <row r="537" spans="2:39"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</row>
    <row r="538" spans="2:39"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</row>
    <row r="539" spans="2:39"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</row>
    <row r="540" spans="2:39"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</row>
    <row r="541" spans="2:39"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</row>
    <row r="542" spans="2:39"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</row>
    <row r="543" spans="2:39"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</row>
    <row r="544" spans="2:39"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</row>
    <row r="545" spans="2:39"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</row>
    <row r="546" spans="2:39"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</row>
    <row r="547" spans="2:39"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</row>
    <row r="548" spans="2:39"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</row>
    <row r="549" spans="2:39"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</row>
    <row r="550" spans="2:39"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</row>
    <row r="551" spans="2:39"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</row>
    <row r="552" spans="2:39"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</row>
    <row r="553" spans="2:39"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</row>
    <row r="554" spans="2:39"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</row>
    <row r="555" spans="2:39"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</row>
    <row r="556" spans="2:39"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</row>
    <row r="557" spans="2:39"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</row>
    <row r="558" spans="2:39"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</row>
    <row r="559" spans="2:39"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</row>
    <row r="560" spans="2:39"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</row>
    <row r="561" spans="2:39"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</row>
    <row r="562" spans="2:39"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</row>
    <row r="563" spans="2:39"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</row>
    <row r="564" spans="2:39"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</row>
    <row r="565" spans="2:39"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</row>
    <row r="566" spans="2:39"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</row>
    <row r="567" spans="2:39"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</row>
    <row r="568" spans="2:39"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</row>
    <row r="569" spans="2:39"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</row>
    <row r="570" spans="2:39"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</row>
    <row r="571" spans="2:39"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</row>
    <row r="572" spans="2:39"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</row>
    <row r="573" spans="2:39"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</row>
    <row r="574" spans="2:39"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</row>
    <row r="575" spans="2:39"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</row>
    <row r="576" spans="2:39"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</row>
    <row r="577" spans="2:39"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</row>
    <row r="578" spans="2:39"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</row>
    <row r="579" spans="2:39"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</row>
    <row r="580" spans="2:39"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</row>
    <row r="581" spans="2:39"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</row>
    <row r="582" spans="2:39"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</row>
    <row r="583" spans="2:39"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</row>
    <row r="584" spans="2:39"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</row>
    <row r="585" spans="2:39"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</row>
    <row r="586" spans="2:39"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</row>
    <row r="587" spans="2:39"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</row>
    <row r="588" spans="2:39"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</row>
    <row r="589" spans="2:39"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</row>
    <row r="590" spans="2:39"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</row>
    <row r="591" spans="2:39"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</row>
    <row r="592" spans="2:39"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</row>
    <row r="593" spans="2:39"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</row>
    <row r="594" spans="2:39"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</row>
    <row r="596" spans="2:39"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</row>
    <row r="597" spans="2:39"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</row>
    <row r="598" spans="2:39"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</row>
    <row r="599" spans="2:39"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</row>
    <row r="600" spans="2:39"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</row>
    <row r="601" spans="2:39"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</row>
    <row r="602" spans="2:39"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</row>
    <row r="603" spans="2:39"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</row>
    <row r="604" spans="2:39"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</row>
    <row r="605" spans="2:39"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</row>
    <row r="606" spans="2:39"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</row>
    <row r="607" spans="2:39"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</row>
    <row r="608" spans="2:39"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</row>
    <row r="609" spans="2:39"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</row>
    <row r="610" spans="2:39"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</row>
    <row r="611" spans="2:39"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</row>
    <row r="612" spans="2:39"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</row>
    <row r="613" spans="2:39"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</row>
    <row r="614" spans="2:39"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</row>
    <row r="615" spans="2:39"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</row>
    <row r="616" spans="2:39"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</row>
    <row r="617" spans="2:39"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</row>
    <row r="618" spans="2:39"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</row>
    <row r="619" spans="2:39"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</row>
    <row r="620" spans="2:39"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</row>
    <row r="621" spans="2:39"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</row>
    <row r="622" spans="2:39"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</row>
    <row r="623" spans="2:39"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</row>
    <row r="624" spans="2:39"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</row>
    <row r="625" spans="20:39"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</row>
    <row r="626" spans="20:39"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</row>
    <row r="627" spans="20:39"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</row>
    <row r="628" spans="20:39"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</row>
    <row r="629" spans="20:39"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</row>
    <row r="630" spans="20:39"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</row>
    <row r="631" spans="20:39"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</row>
    <row r="632" spans="20:39"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</row>
    <row r="633" spans="20:39"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</row>
    <row r="634" spans="20:39"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</row>
    <row r="635" spans="20:39"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</row>
    <row r="636" spans="20:39"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</row>
    <row r="637" spans="20:39"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</row>
    <row r="638" spans="20:39"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</row>
    <row r="639" spans="20:39"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</row>
    <row r="640" spans="20:39"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</row>
    <row r="641" spans="20:39"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</row>
    <row r="642" spans="20:39"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</row>
    <row r="643" spans="20:39"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</row>
    <row r="644" spans="20:39"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</row>
    <row r="645" spans="20:39"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</row>
    <row r="646" spans="20:39"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</row>
    <row r="647" spans="20:39"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</row>
    <row r="648" spans="20:39"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</row>
    <row r="649" spans="20:39"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</row>
    <row r="650" spans="20:39"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</row>
    <row r="651" spans="20:39"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</row>
    <row r="652" spans="20:39"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</row>
    <row r="653" spans="20:39"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</row>
    <row r="654" spans="20:39"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</row>
    <row r="655" spans="20:39"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</row>
    <row r="656" spans="20:39"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</row>
    <row r="657" spans="20:39"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</row>
    <row r="658" spans="20:39"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</row>
    <row r="659" spans="20:39"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</row>
    <row r="660" spans="20:39"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</row>
    <row r="661" spans="20:39"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</row>
    <row r="662" spans="20:39"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</row>
    <row r="663" spans="20:39"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</row>
    <row r="664" spans="20:39"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</row>
    <row r="665" spans="20:39"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</row>
    <row r="666" spans="20:39"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</row>
    <row r="667" spans="20:39"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</row>
    <row r="668" spans="20:39"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</row>
    <row r="669" spans="20:39"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</row>
    <row r="670" spans="20:39"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</row>
    <row r="671" spans="20:39"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</row>
    <row r="672" spans="20:39"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</row>
    <row r="673" spans="20:39"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</row>
    <row r="674" spans="20:39"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</row>
    <row r="675" spans="20:39"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</row>
    <row r="676" spans="20:39"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</row>
    <row r="677" spans="20:39"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</row>
    <row r="678" spans="20:39"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</row>
    <row r="679" spans="20:39"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</row>
    <row r="680" spans="20:39"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</row>
    <row r="681" spans="20:39"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</row>
    <row r="682" spans="20:39"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</row>
    <row r="683" spans="20:39"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</row>
    <row r="684" spans="20:39"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</row>
    <row r="685" spans="20:39"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</row>
    <row r="686" spans="20:39"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</row>
    <row r="687" spans="20:39"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</row>
    <row r="688" spans="20:39"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</row>
    <row r="689" spans="20:39"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</row>
    <row r="690" spans="20:39"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</row>
    <row r="691" spans="20:39"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</row>
    <row r="692" spans="20:39"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</row>
    <row r="693" spans="20:39"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</row>
    <row r="694" spans="20:39"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</row>
    <row r="695" spans="20:39"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</row>
    <row r="696" spans="20:39"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</row>
    <row r="697" spans="20:39"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</row>
    <row r="698" spans="20:39"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</row>
    <row r="699" spans="20:39"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</row>
    <row r="700" spans="20:39"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</row>
    <row r="701" spans="20:39"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</row>
    <row r="702" spans="20:39"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</row>
    <row r="703" spans="20:39"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</row>
    <row r="704" spans="20:39"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</row>
    <row r="705" spans="20:39"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</row>
    <row r="706" spans="20:39"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</row>
    <row r="707" spans="20:39"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</row>
    <row r="708" spans="20:39"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</row>
    <row r="709" spans="20:39"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</row>
    <row r="710" spans="20:39"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</row>
    <row r="711" spans="20:39"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</row>
    <row r="712" spans="20:39"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</row>
    <row r="713" spans="20:39"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</row>
    <row r="714" spans="20:39"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</row>
    <row r="715" spans="20:39"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</row>
    <row r="716" spans="20:39"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</row>
    <row r="717" spans="20:39"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</row>
    <row r="718" spans="20:39"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</row>
    <row r="719" spans="20:39"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</row>
    <row r="720" spans="20:39"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</row>
    <row r="721" spans="20:39"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</row>
    <row r="722" spans="20:39"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</row>
    <row r="723" spans="20:39"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</row>
    <row r="724" spans="20:39"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</row>
    <row r="725" spans="20:39"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</row>
    <row r="726" spans="20:39"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</row>
    <row r="727" spans="20:39"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</row>
    <row r="728" spans="20:39"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</row>
    <row r="729" spans="20:39"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</row>
    <row r="730" spans="20:39"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</row>
    <row r="731" spans="20:39"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</row>
    <row r="732" spans="20:39"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</row>
    <row r="733" spans="20:39"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</row>
    <row r="734" spans="20:39"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</row>
    <row r="735" spans="20:39"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</row>
    <row r="736" spans="20:39"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</row>
    <row r="737" spans="20:39"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</row>
    <row r="738" spans="20:39"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</row>
    <row r="739" spans="20:39"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</row>
    <row r="740" spans="20:39"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</row>
    <row r="741" spans="20:39"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</row>
    <row r="742" spans="20:39"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</row>
    <row r="743" spans="20:39"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</row>
    <row r="744" spans="20:39"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</row>
    <row r="745" spans="20:39"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</row>
    <row r="746" spans="20:39"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</row>
    <row r="747" spans="20:39"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</row>
    <row r="748" spans="20:39"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</row>
    <row r="749" spans="20:39"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</row>
    <row r="750" spans="20:39"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</row>
    <row r="751" spans="20:39"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</row>
    <row r="752" spans="20:39"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</row>
    <row r="753" spans="20:39"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</row>
    <row r="754" spans="20:39"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</row>
    <row r="755" spans="20:39"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</row>
    <row r="756" spans="20:39"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</row>
    <row r="757" spans="20:39"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</row>
    <row r="758" spans="20:39"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</row>
    <row r="759" spans="20:39"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</row>
    <row r="760" spans="20:39"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</row>
    <row r="761" spans="20:39"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</row>
    <row r="762" spans="20:39"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</row>
    <row r="763" spans="20:39"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</row>
    <row r="764" spans="20:39"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</row>
    <row r="765" spans="20:39"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</row>
    <row r="766" spans="20:39"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</row>
    <row r="767" spans="20:39"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</row>
    <row r="768" spans="20:39"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</row>
    <row r="769" spans="20:39"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</row>
    <row r="770" spans="20:39"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</row>
    <row r="771" spans="20:39"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</row>
    <row r="772" spans="20:39"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</row>
    <row r="773" spans="20:39"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</row>
    <row r="774" spans="20:39"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</row>
    <row r="775" spans="20:39"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</row>
    <row r="776" spans="20:39"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</row>
    <row r="777" spans="20:39"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</row>
    <row r="778" spans="20:39"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</row>
    <row r="779" spans="20:39"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</row>
    <row r="780" spans="20:39"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</row>
    <row r="781" spans="20:39"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</row>
    <row r="782" spans="20:39"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</row>
    <row r="783" spans="20:39"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</row>
    <row r="784" spans="20:39"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</row>
    <row r="785" spans="20:39"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</row>
    <row r="786" spans="20:39"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</row>
    <row r="787" spans="20:39"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</row>
    <row r="788" spans="20:39"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</row>
    <row r="789" spans="20:39"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</row>
    <row r="790" spans="20:39"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</row>
    <row r="791" spans="20:39"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</row>
    <row r="792" spans="20:39"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</row>
    <row r="793" spans="20:39"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</row>
    <row r="794" spans="20:39"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</row>
    <row r="795" spans="20:39"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</row>
    <row r="796" spans="20:39"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</row>
    <row r="797" spans="20:39"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</row>
    <row r="798" spans="20:39"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</row>
    <row r="799" spans="20:39"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</row>
    <row r="800" spans="20:39"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</row>
    <row r="801" spans="20:39"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</row>
    <row r="802" spans="20:39"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</row>
    <row r="803" spans="20:39"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</row>
    <row r="804" spans="20:39"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</row>
    <row r="805" spans="20:39"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</row>
    <row r="806" spans="20:39"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</row>
    <row r="807" spans="20:39"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</row>
    <row r="808" spans="20:39"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</row>
    <row r="809" spans="20:39"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</row>
    <row r="810" spans="20:39"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</row>
    <row r="811" spans="20:39"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</row>
    <row r="812" spans="20:39"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</row>
    <row r="813" spans="20:39"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</row>
    <row r="814" spans="20:39"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</row>
    <row r="815" spans="20:39"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</row>
    <row r="816" spans="20:39"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</row>
    <row r="817" spans="20:39"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</row>
    <row r="818" spans="20:39"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</row>
    <row r="819" spans="20:39"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</row>
    <row r="820" spans="20:39"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</row>
    <row r="821" spans="20:39"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</row>
    <row r="822" spans="20:39"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</row>
    <row r="823" spans="20:39"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</row>
    <row r="824" spans="20:39"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</row>
    <row r="825" spans="20:39"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</row>
    <row r="826" spans="20:39"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</row>
    <row r="827" spans="20:39"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</row>
    <row r="828" spans="20:39"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</row>
    <row r="829" spans="20:39"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</row>
    <row r="830" spans="20:39"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</row>
    <row r="831" spans="20:39"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</row>
    <row r="832" spans="20:39"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</row>
    <row r="833" spans="20:39"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</row>
    <row r="834" spans="20:39"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</row>
    <row r="835" spans="20:39"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</row>
    <row r="836" spans="20:39"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</row>
    <row r="837" spans="20:39"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</row>
    <row r="838" spans="20:39"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</row>
    <row r="839" spans="20:39"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</row>
    <row r="840" spans="20:39"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</row>
    <row r="841" spans="20:39"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</row>
    <row r="842" spans="20:39"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</row>
    <row r="843" spans="20:39"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</row>
    <row r="844" spans="20:39"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</row>
    <row r="845" spans="20:39"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</row>
    <row r="846" spans="20:39"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</row>
    <row r="847" spans="20:39"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</row>
    <row r="848" spans="20:39"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</row>
    <row r="849" spans="20:39"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</row>
    <row r="850" spans="20:39"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</row>
    <row r="851" spans="20:39"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</row>
    <row r="852" spans="20:39"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</row>
    <row r="853" spans="20:39"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</row>
    <row r="854" spans="20:39"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</row>
    <row r="855" spans="20:39"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</row>
    <row r="856" spans="20:39"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</row>
    <row r="857" spans="20:39"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</row>
    <row r="858" spans="20:39"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</row>
    <row r="859" spans="20:39"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</row>
    <row r="860" spans="20:39"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</row>
    <row r="861" spans="20:39"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</row>
    <row r="862" spans="20:39"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</row>
    <row r="863" spans="20:39"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</row>
    <row r="864" spans="20:39"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</row>
    <row r="865" spans="20:39"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</row>
    <row r="866" spans="20:39"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</row>
    <row r="867" spans="20:39"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</row>
    <row r="868" spans="20:39"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</row>
    <row r="869" spans="20:39"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</row>
    <row r="870" spans="20:39"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</row>
    <row r="871" spans="20:39"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</row>
    <row r="872" spans="20:39"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</row>
    <row r="873" spans="20:39"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</row>
    <row r="874" spans="20:39"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</row>
    <row r="875" spans="20:39"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</row>
    <row r="876" spans="20:39"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</row>
    <row r="877" spans="20:39"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</row>
    <row r="878" spans="20:39"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</row>
    <row r="879" spans="20:39"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</row>
    <row r="880" spans="20:39"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</row>
    <row r="881" spans="20:39"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</row>
    <row r="882" spans="20:39"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</row>
    <row r="883" spans="20:39"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</row>
    <row r="884" spans="20:39"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</row>
    <row r="885" spans="20:39"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</row>
    <row r="886" spans="20:39"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</row>
    <row r="887" spans="20:39"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</row>
    <row r="888" spans="20:39"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</row>
    <row r="889" spans="20:39"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</row>
    <row r="890" spans="20:39"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</row>
    <row r="891" spans="20:39"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</row>
    <row r="892" spans="20:39"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</row>
    <row r="893" spans="20:39"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</row>
    <row r="894" spans="20:39"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</row>
    <row r="895" spans="20:39"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</row>
    <row r="896" spans="20:39"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</row>
    <row r="897" spans="20:39"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</row>
    <row r="898" spans="20:39"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</row>
    <row r="899" spans="20:39"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</row>
    <row r="900" spans="20:39"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</row>
    <row r="901" spans="20:39"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</row>
    <row r="902" spans="20:39"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</row>
    <row r="903" spans="20:39"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</row>
    <row r="904" spans="20:39"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</row>
    <row r="905" spans="20:39"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</row>
    <row r="906" spans="20:39"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</row>
    <row r="907" spans="20:39"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</row>
    <row r="908" spans="20:39"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</row>
    <row r="909" spans="20:39"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</row>
    <row r="910" spans="20:39"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</row>
    <row r="911" spans="20:39"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</row>
    <row r="912" spans="20:39"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</row>
    <row r="913" spans="20:39"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</row>
    <row r="914" spans="20:39"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</row>
    <row r="915" spans="20:39"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</row>
    <row r="916" spans="20:39"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</row>
    <row r="917" spans="20:39"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</row>
    <row r="918" spans="20:39"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</row>
    <row r="919" spans="20:39"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</row>
    <row r="920" spans="20:39"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</row>
    <row r="921" spans="20:39"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</row>
    <row r="922" spans="20:39"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</row>
    <row r="923" spans="20:39"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</row>
    <row r="924" spans="20:39"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</row>
    <row r="925" spans="20:39"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</row>
    <row r="926" spans="20:39"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</row>
    <row r="927" spans="20:39"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</row>
    <row r="928" spans="20:39"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</row>
    <row r="929" spans="20:39"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</row>
    <row r="930" spans="20:39"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</row>
    <row r="931" spans="20:39"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</row>
    <row r="932" spans="20:39"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</row>
    <row r="933" spans="20:39"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</row>
    <row r="934" spans="20:39"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</row>
    <row r="935" spans="20:39"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</row>
    <row r="936" spans="20:39"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</row>
    <row r="937" spans="20:39"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</row>
    <row r="938" spans="20:39"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</row>
    <row r="939" spans="20:39"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</row>
    <row r="940" spans="20:39"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</row>
    <row r="941" spans="20:39"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</row>
    <row r="942" spans="20:39"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</row>
    <row r="943" spans="20:39"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</row>
    <row r="944" spans="20:39"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</row>
    <row r="945" spans="20:39"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</row>
    <row r="946" spans="20:39"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</row>
    <row r="947" spans="20:39"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</row>
    <row r="948" spans="20:39"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</row>
    <row r="949" spans="20:39"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</row>
    <row r="950" spans="20:39"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</row>
    <row r="951" spans="20:39"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</row>
    <row r="952" spans="20:39"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</row>
    <row r="953" spans="20:39"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</row>
  </sheetData>
  <mergeCells count="9">
    <mergeCell ref="B10:H10"/>
    <mergeCell ref="B1:P1"/>
    <mergeCell ref="B2:N2"/>
    <mergeCell ref="E7:I7"/>
    <mergeCell ref="E6:I6"/>
    <mergeCell ref="E8:I8"/>
    <mergeCell ref="B3:H3"/>
    <mergeCell ref="B5:D5"/>
    <mergeCell ref="B6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MAC Data Poll - No Pending Data</vt:lpstr>
      <vt:lpstr>MAC Data Poll - Pending Data</vt:lpstr>
      <vt:lpstr>Operations 3 4 ETC</vt:lpstr>
      <vt:lpstr>Battert Life Calculator</vt:lpstr>
      <vt:lpstr>'Operations 3 4 ETC'!_Toc336273445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a0272033</dc:creator>
  <cp:lastModifiedBy>a0272033</cp:lastModifiedBy>
  <dcterms:created xsi:type="dcterms:W3CDTF">2013-12-23T23:24:01Z</dcterms:created>
  <dcterms:modified xsi:type="dcterms:W3CDTF">2014-06-03T21:16:18Z</dcterms:modified>
</cp:coreProperties>
</file>